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zunovic\AppData\Local\Microsoft\Windows\INetCache\Content.Outlook\BAHJP3WM\"/>
    </mc:Choice>
  </mc:AlternateContent>
  <bookViews>
    <workbookView xWindow="0" yWindow="0" windowWidth="28800" windowHeight="11610" tabRatio="787"/>
  </bookViews>
  <sheets>
    <sheet name="Sažetak" sheetId="1" r:id="rId1"/>
    <sheet name=" Račun prih-rash" sheetId="3" r:id="rId2"/>
    <sheet name="Izvori" sheetId="8" r:id="rId3"/>
    <sheet name="Ras funkcijski" sheetId="11" r:id="rId4"/>
    <sheet name="Račun financiranja " sheetId="9" r:id="rId5"/>
    <sheet name="Račun fin Izvori" sheetId="10" r:id="rId6"/>
    <sheet name="Prog. klasifikacija" sheetId="7" r:id="rId7"/>
    <sheet name="Izvj o zaduživanju" sheetId="12" r:id="rId8"/>
  </sheets>
  <definedNames>
    <definedName name="_FiltarBaze" localSheetId="6" hidden="1">'Prog. klasifikacija'!$A$6:$F$225</definedName>
    <definedName name="_xlnm._FilterDatabase" localSheetId="6" hidden="1">'Prog. klasifikacija'!$A$7:$F$212</definedName>
    <definedName name="_xlnm.Print_Titles" localSheetId="6">'Prog. klasifikacija'!$6:$7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C8" i="7"/>
  <c r="E9" i="7"/>
  <c r="C9" i="7"/>
  <c r="E13" i="7"/>
  <c r="C13" i="7"/>
  <c r="E10" i="7"/>
  <c r="E187" i="7"/>
  <c r="C10" i="7"/>
  <c r="E182" i="7"/>
  <c r="E183" i="7"/>
  <c r="E155" i="7"/>
  <c r="C155" i="7"/>
  <c r="E213" i="7"/>
  <c r="C213" i="7"/>
  <c r="E214" i="7"/>
  <c r="C214" i="7"/>
  <c r="E215" i="7"/>
  <c r="C215" i="7"/>
  <c r="E216" i="7"/>
  <c r="C216" i="7"/>
  <c r="E219" i="7"/>
  <c r="C219" i="7"/>
  <c r="E222" i="7"/>
  <c r="C222" i="7"/>
  <c r="C61" i="7"/>
  <c r="C60" i="7" s="1"/>
  <c r="C59" i="7" s="1"/>
  <c r="E69" i="7"/>
  <c r="E61" i="7" s="1"/>
  <c r="E60" i="7" s="1"/>
  <c r="E59" i="7" s="1"/>
  <c r="C69" i="7"/>
  <c r="E72" i="7"/>
  <c r="C72" i="7"/>
  <c r="E65" i="7"/>
  <c r="C65" i="7"/>
  <c r="C62" i="7"/>
  <c r="E67" i="7"/>
  <c r="C67" i="7"/>
  <c r="C205" i="7"/>
  <c r="C204" i="7" s="1"/>
  <c r="C203" i="7" s="1"/>
  <c r="C202" i="7" s="1"/>
  <c r="C201" i="7" s="1"/>
  <c r="E198" i="7"/>
  <c r="E197" i="7" s="1"/>
  <c r="E196" i="7" s="1"/>
  <c r="E195" i="7" s="1"/>
  <c r="E194" i="7" s="1"/>
  <c r="C187" i="7"/>
  <c r="C183" i="7"/>
  <c r="C182" i="7" s="1"/>
  <c r="E159" i="7"/>
  <c r="E158" i="7" s="1"/>
  <c r="E157" i="7" s="1"/>
  <c r="E156" i="7" s="1"/>
  <c r="C159" i="7"/>
  <c r="C158" i="7" s="1"/>
  <c r="C157" i="7" s="1"/>
  <c r="C156" i="7" s="1"/>
  <c r="E107" i="7"/>
  <c r="C107" i="7"/>
  <c r="E76" i="7"/>
  <c r="C76" i="7"/>
  <c r="C144" i="7"/>
  <c r="C140" i="7"/>
  <c r="C113" i="7"/>
  <c r="C109" i="7"/>
  <c r="C106" i="7" s="1"/>
  <c r="C105" i="7" s="1"/>
  <c r="E140" i="7"/>
  <c r="E109" i="7"/>
  <c r="E113" i="7"/>
  <c r="E144" i="7"/>
  <c r="E149" i="7"/>
  <c r="E147" i="7"/>
  <c r="F132" i="7"/>
  <c r="E97" i="7"/>
  <c r="E88" i="7"/>
  <c r="E82" i="7"/>
  <c r="E78" i="7"/>
  <c r="E75" i="7" s="1"/>
  <c r="E74" i="7" s="1"/>
  <c r="C97" i="7"/>
  <c r="C78" i="7"/>
  <c r="C82" i="7"/>
  <c r="C88" i="7"/>
  <c r="C95" i="7"/>
  <c r="C40" i="7"/>
  <c r="C18" i="7"/>
  <c r="C12" i="7" s="1"/>
  <c r="C11" i="7" s="1"/>
  <c r="E18" i="7"/>
  <c r="E40" i="7"/>
  <c r="F44" i="7"/>
  <c r="F29" i="7"/>
  <c r="F23" i="7"/>
  <c r="F25" i="7"/>
  <c r="F20" i="7"/>
  <c r="F21" i="7"/>
  <c r="F22" i="7"/>
  <c r="E106" i="7" l="1"/>
  <c r="E105" i="7" s="1"/>
  <c r="E12" i="7"/>
  <c r="E11" i="7" s="1"/>
  <c r="F40" i="7"/>
  <c r="C75" i="7"/>
  <c r="C74" i="7" s="1"/>
  <c r="G21" i="8"/>
  <c r="F21" i="8"/>
  <c r="E12" i="3"/>
  <c r="I26" i="1" l="1"/>
  <c r="C13" i="9" l="1"/>
  <c r="C14" i="9"/>
  <c r="C15" i="9"/>
  <c r="E6" i="11"/>
  <c r="C6" i="11"/>
  <c r="F27" i="8"/>
  <c r="G12" i="8"/>
  <c r="G13" i="8"/>
  <c r="G14" i="8"/>
  <c r="G15" i="8"/>
  <c r="G16" i="8"/>
  <c r="F12" i="8"/>
  <c r="F13" i="8"/>
  <c r="F14" i="8"/>
  <c r="F15" i="8"/>
  <c r="F16" i="8"/>
  <c r="C11" i="3"/>
  <c r="C27" i="3"/>
  <c r="C28" i="3"/>
  <c r="D34" i="3"/>
  <c r="D32" i="3"/>
  <c r="D28" i="3"/>
  <c r="D27" i="3" s="1"/>
  <c r="D11" i="3" s="1"/>
  <c r="D22" i="3"/>
  <c r="D23" i="3"/>
  <c r="D19" i="3"/>
  <c r="D20" i="3"/>
  <c r="D12" i="3"/>
  <c r="D13" i="3"/>
  <c r="G12" i="3" l="1"/>
  <c r="C19" i="3"/>
  <c r="C12" i="3"/>
  <c r="F103" i="3" l="1"/>
  <c r="G92" i="3"/>
  <c r="G46" i="3"/>
  <c r="F66" i="3"/>
  <c r="G101" i="3"/>
  <c r="F101" i="3"/>
  <c r="F96" i="3"/>
  <c r="G96" i="3"/>
  <c r="G85" i="3"/>
  <c r="G86" i="3"/>
  <c r="F86" i="3"/>
  <c r="F85" i="3"/>
  <c r="C55" i="3"/>
  <c r="C47" i="3" s="1"/>
  <c r="C46" i="3" s="1"/>
  <c r="C67" i="3"/>
  <c r="C60" i="3"/>
  <c r="C56" i="3"/>
  <c r="C98" i="3"/>
  <c r="C85" i="3"/>
  <c r="E46" i="3" l="1"/>
  <c r="E98" i="3"/>
  <c r="E100" i="3"/>
  <c r="E48" i="3"/>
  <c r="D100" i="3" l="1"/>
  <c r="D99" i="3" s="1"/>
  <c r="D98" i="3" s="1"/>
  <c r="D107" i="3"/>
  <c r="D109" i="3"/>
  <c r="D110" i="3"/>
  <c r="D94" i="3"/>
  <c r="D95" i="3"/>
  <c r="D87" i="3"/>
  <c r="D90" i="3"/>
  <c r="D88" i="3"/>
  <c r="D85" i="3"/>
  <c r="D77" i="3"/>
  <c r="D67" i="3"/>
  <c r="D60" i="3"/>
  <c r="D56" i="3"/>
  <c r="D48" i="3"/>
  <c r="D53" i="3"/>
  <c r="D51" i="3"/>
  <c r="D49" i="3"/>
  <c r="D55" i="3" l="1"/>
  <c r="D47" i="3" s="1"/>
  <c r="D46" i="3" s="1"/>
  <c r="E47" i="3"/>
  <c r="E55" i="3"/>
  <c r="E56" i="3"/>
  <c r="E60" i="3"/>
  <c r="E67" i="3"/>
  <c r="E77" i="3"/>
  <c r="E87" i="3"/>
  <c r="E90" i="3"/>
  <c r="E95" i="3"/>
  <c r="E109" i="3"/>
  <c r="E110" i="3"/>
  <c r="E85" i="3"/>
  <c r="B85" i="3"/>
  <c r="E51" i="3"/>
  <c r="E53" i="3"/>
  <c r="D25" i="3"/>
  <c r="F17" i="3"/>
  <c r="E27" i="3"/>
  <c r="E28" i="3"/>
  <c r="E22" i="3"/>
  <c r="E13" i="3"/>
  <c r="E25" i="3"/>
  <c r="E23" i="3"/>
  <c r="E20" i="3"/>
  <c r="E17" i="3"/>
  <c r="E15" i="3"/>
  <c r="D38" i="3" l="1"/>
  <c r="D39" i="3"/>
  <c r="D40" i="3"/>
  <c r="D35" i="3"/>
  <c r="D10" i="3" s="1"/>
  <c r="D17" i="3"/>
  <c r="D15" i="3"/>
  <c r="B46" i="3"/>
  <c r="B99" i="3"/>
  <c r="B107" i="3"/>
  <c r="B100" i="3"/>
  <c r="B94" i="3"/>
  <c r="B87" i="3"/>
  <c r="B90" i="3"/>
  <c r="B56" i="3"/>
  <c r="B60" i="3"/>
  <c r="B67" i="3"/>
  <c r="B77" i="3"/>
  <c r="B55" i="3"/>
  <c r="B48" i="3"/>
  <c r="B53" i="3"/>
  <c r="B51" i="3"/>
  <c r="B49" i="3"/>
  <c r="B11" i="3"/>
  <c r="B27" i="3"/>
  <c r="B28" i="3"/>
  <c r="B19" i="3"/>
  <c r="B22" i="3"/>
  <c r="B23" i="3"/>
  <c r="B20" i="3"/>
  <c r="B17" i="3"/>
  <c r="B15" i="3"/>
  <c r="B13" i="3"/>
  <c r="F164" i="7" l="1"/>
  <c r="F179" i="7" l="1"/>
  <c r="F193" i="7"/>
  <c r="F191" i="7"/>
  <c r="F215" i="7"/>
  <c r="C20" i="8"/>
  <c r="G27" i="8"/>
  <c r="G28" i="8"/>
  <c r="G29" i="8"/>
  <c r="F28" i="8"/>
  <c r="F29" i="8"/>
  <c r="B20" i="8"/>
  <c r="F13" i="1"/>
  <c r="F10" i="1"/>
  <c r="G13" i="1"/>
  <c r="G10" i="1"/>
  <c r="G16" i="1" l="1"/>
  <c r="F16" i="1"/>
  <c r="F214" i="7" l="1"/>
  <c r="B110" i="3" l="1"/>
  <c r="B109" i="3" s="1"/>
  <c r="B95" i="3"/>
  <c r="B88" i="3"/>
  <c r="B98" i="3" l="1"/>
  <c r="B47" i="3"/>
  <c r="E107" i="3"/>
  <c r="E94" i="3"/>
  <c r="E88" i="3"/>
  <c r="E49" i="3"/>
  <c r="E40" i="3"/>
  <c r="E39" i="3" s="1"/>
  <c r="E38" i="3" s="1"/>
  <c r="E32" i="3"/>
  <c r="E19" i="3"/>
  <c r="E99" i="3" l="1"/>
  <c r="B32" i="3"/>
  <c r="E11" i="3" l="1"/>
  <c r="E10" i="3" s="1"/>
  <c r="C100" i="3"/>
  <c r="C107" i="3"/>
  <c r="C110" i="3"/>
  <c r="C109" i="3" s="1"/>
  <c r="C95" i="3"/>
  <c r="C94" i="3" s="1"/>
  <c r="C90" i="3"/>
  <c r="C88" i="3"/>
  <c r="C77" i="3"/>
  <c r="C53" i="3"/>
  <c r="C51" i="3"/>
  <c r="C49" i="3"/>
  <c r="C40" i="3"/>
  <c r="C39" i="3" s="1"/>
  <c r="C38" i="3" s="1"/>
  <c r="C10" i="3" s="1"/>
  <c r="C35" i="3"/>
  <c r="C34" i="3" s="1"/>
  <c r="C32" i="3"/>
  <c r="C23" i="3"/>
  <c r="C22" i="3" s="1"/>
  <c r="C20" i="3"/>
  <c r="C13" i="3"/>
  <c r="C15" i="3"/>
  <c r="C17" i="3"/>
  <c r="B40" i="3"/>
  <c r="B39" i="3" s="1"/>
  <c r="B38" i="3" s="1"/>
  <c r="B35" i="3"/>
  <c r="B34" i="3" s="1"/>
  <c r="B12" i="3"/>
  <c r="B10" i="3" s="1"/>
  <c r="G11" i="3" l="1"/>
  <c r="C48" i="3"/>
  <c r="C87" i="3"/>
  <c r="C99" i="3"/>
  <c r="F27" i="1"/>
  <c r="F11" i="7" l="1"/>
  <c r="F12" i="7"/>
  <c r="F13" i="7"/>
  <c r="F14" i="7"/>
  <c r="F47" i="7"/>
  <c r="F48" i="7"/>
  <c r="F49" i="7"/>
  <c r="F50" i="7"/>
  <c r="F51" i="7"/>
  <c r="F52" i="7"/>
  <c r="F54" i="7"/>
  <c r="F57" i="7"/>
  <c r="F58" i="7"/>
  <c r="F59" i="7"/>
  <c r="F60" i="7"/>
  <c r="F61" i="7"/>
  <c r="F62" i="7"/>
  <c r="F63" i="7"/>
  <c r="F64" i="7"/>
  <c r="F65" i="7"/>
  <c r="F66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100" i="7"/>
  <c r="F101" i="7"/>
  <c r="F102" i="7"/>
  <c r="F103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3" i="7"/>
  <c r="F134" i="7"/>
  <c r="F135" i="7"/>
  <c r="F136" i="7"/>
  <c r="F137" i="7"/>
  <c r="F138" i="7"/>
  <c r="F139" i="7"/>
  <c r="F140" i="7"/>
  <c r="F141" i="7"/>
  <c r="F142" i="7"/>
  <c r="F144" i="7"/>
  <c r="F146" i="7"/>
  <c r="F155" i="7"/>
  <c r="F156" i="7"/>
  <c r="F157" i="7"/>
  <c r="F158" i="7"/>
  <c r="F159" i="7"/>
  <c r="F160" i="7"/>
  <c r="F161" i="7"/>
  <c r="F162" i="7"/>
  <c r="F163" i="7"/>
  <c r="F165" i="7"/>
  <c r="F167" i="7"/>
  <c r="F168" i="7"/>
  <c r="F169" i="7"/>
  <c r="F170" i="7"/>
  <c r="F171" i="7"/>
  <c r="F174" i="7"/>
  <c r="F175" i="7"/>
  <c r="F176" i="7"/>
  <c r="F177" i="7"/>
  <c r="F178" i="7"/>
  <c r="F182" i="7"/>
  <c r="F183" i="7"/>
  <c r="F184" i="7"/>
  <c r="F185" i="7"/>
  <c r="F186" i="7"/>
  <c r="F187" i="7"/>
  <c r="F189" i="7"/>
  <c r="F190" i="7"/>
  <c r="F194" i="7"/>
  <c r="F195" i="7"/>
  <c r="F196" i="7"/>
  <c r="F197" i="7"/>
  <c r="F198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8" i="7"/>
  <c r="B9" i="10"/>
  <c r="F9" i="10" s="1"/>
  <c r="B6" i="10"/>
  <c r="F6" i="10" s="1"/>
  <c r="G10" i="10"/>
  <c r="F10" i="10"/>
  <c r="G9" i="10"/>
  <c r="G7" i="10"/>
  <c r="F7" i="10"/>
  <c r="G6" i="10"/>
  <c r="B6" i="8"/>
  <c r="G31" i="8" l="1"/>
  <c r="F31" i="8"/>
  <c r="G30" i="8"/>
  <c r="F30" i="8"/>
  <c r="F26" i="8"/>
  <c r="G25" i="8"/>
  <c r="F25" i="8"/>
  <c r="G24" i="8"/>
  <c r="F24" i="8"/>
  <c r="G23" i="8"/>
  <c r="F23" i="8"/>
  <c r="G22" i="8"/>
  <c r="F22" i="8"/>
  <c r="G17" i="8"/>
  <c r="F17" i="8"/>
  <c r="G11" i="8"/>
  <c r="F11" i="8"/>
  <c r="G10" i="8"/>
  <c r="F10" i="8"/>
  <c r="G9" i="8"/>
  <c r="F9" i="8"/>
  <c r="G8" i="8"/>
  <c r="F8" i="8"/>
  <c r="G7" i="8"/>
  <c r="F7" i="8"/>
  <c r="C6" i="8"/>
  <c r="G10" i="11" l="1"/>
  <c r="F10" i="11"/>
  <c r="G9" i="11"/>
  <c r="F9" i="11"/>
  <c r="G8" i="11"/>
  <c r="F8" i="11"/>
  <c r="G7" i="11"/>
  <c r="F7" i="11"/>
  <c r="G6" i="11"/>
  <c r="F6" i="11"/>
  <c r="F107" i="3"/>
  <c r="G107" i="3"/>
  <c r="F108" i="3"/>
  <c r="G108" i="3"/>
  <c r="F109" i="3"/>
  <c r="G109" i="3"/>
  <c r="F110" i="3"/>
  <c r="G110" i="3"/>
  <c r="F111" i="3"/>
  <c r="G111" i="3"/>
  <c r="F11" i="3"/>
  <c r="F12" i="3"/>
  <c r="F13" i="3"/>
  <c r="G13" i="3"/>
  <c r="F14" i="3"/>
  <c r="G14" i="3"/>
  <c r="F15" i="3"/>
  <c r="G15" i="3"/>
  <c r="F16" i="3"/>
  <c r="G16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K22" i="1" l="1"/>
  <c r="J22" i="1"/>
  <c r="K21" i="1"/>
  <c r="E9" i="10" l="1"/>
  <c r="C9" i="10"/>
  <c r="E6" i="10"/>
  <c r="C6" i="10"/>
  <c r="E20" i="8"/>
  <c r="E6" i="8"/>
  <c r="G20" i="8" l="1"/>
  <c r="F20" i="8"/>
  <c r="G6" i="8"/>
  <c r="F6" i="8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106" i="3"/>
  <c r="F106" i="3"/>
  <c r="G105" i="3"/>
  <c r="F105" i="3"/>
  <c r="G104" i="3"/>
  <c r="F104" i="3"/>
  <c r="G102" i="3"/>
  <c r="F102" i="3"/>
  <c r="G100" i="3"/>
  <c r="F100" i="3"/>
  <c r="G99" i="3"/>
  <c r="F99" i="3"/>
  <c r="G98" i="3"/>
  <c r="F98" i="3"/>
  <c r="G97" i="3"/>
  <c r="F97" i="3"/>
  <c r="G95" i="3"/>
  <c r="F95" i="3"/>
  <c r="G94" i="3"/>
  <c r="F94" i="3"/>
  <c r="G93" i="3"/>
  <c r="F93" i="3"/>
  <c r="F92" i="3"/>
  <c r="G91" i="3"/>
  <c r="F91" i="3"/>
  <c r="G90" i="3"/>
  <c r="F90" i="3"/>
  <c r="G89" i="3"/>
  <c r="F89" i="3"/>
  <c r="G88" i="3"/>
  <c r="F88" i="3"/>
  <c r="G87" i="3"/>
  <c r="F87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10" i="3" l="1"/>
  <c r="F10" i="3"/>
  <c r="F46" i="3"/>
  <c r="F23" i="1" l="1"/>
  <c r="J21" i="1"/>
  <c r="K15" i="1"/>
  <c r="J15" i="1"/>
  <c r="K14" i="1"/>
  <c r="J14" i="1"/>
  <c r="K12" i="1"/>
  <c r="J12" i="1"/>
  <c r="I23" i="1"/>
  <c r="G23" i="1"/>
  <c r="K23" i="1" s="1"/>
  <c r="I13" i="1"/>
  <c r="I10" i="1"/>
  <c r="K11" i="1"/>
  <c r="J11" i="1"/>
  <c r="I25" i="1" l="1"/>
  <c r="K10" i="1"/>
  <c r="J10" i="1"/>
  <c r="K13" i="1"/>
  <c r="J13" i="1"/>
  <c r="I16" i="1"/>
  <c r="I27" i="1" l="1"/>
  <c r="K25" i="1"/>
  <c r="J25" i="1"/>
  <c r="K16" i="1"/>
  <c r="G26" i="1"/>
  <c r="G27" i="1" s="1"/>
  <c r="J27" i="1"/>
  <c r="K27" i="1"/>
  <c r="J26" i="1" l="1"/>
</calcChain>
</file>

<file path=xl/sharedStrings.xml><?xml version="1.0" encoding="utf-8"?>
<sst xmlns="http://schemas.openxmlformats.org/spreadsheetml/2006/main" count="675" uniqueCount="348">
  <si>
    <t>PRIHODI UKUPNO</t>
  </si>
  <si>
    <t>RASHODI UKUPNO</t>
  </si>
  <si>
    <t>BROJČANA OZNAKA I NAZIV</t>
  </si>
  <si>
    <t>II. POSEBNI DIO</t>
  </si>
  <si>
    <t>I. OPĆI DIO</t>
  </si>
  <si>
    <t>6=5/2*100</t>
  </si>
  <si>
    <t>7=5/4*100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</si>
  <si>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</si>
  <si>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</si>
  <si>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</si>
  <si>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 xml:space="preserve">UKUPNO IZDACI 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</si>
  <si>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</si>
  <si>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</si>
  <si>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</si>
  <si>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</si>
  <si>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</si>
  <si>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</si>
  <si>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</si>
  <si>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</si>
  <si>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SAŽETAK RAČUNA FINANCIRANJA</t>
  </si>
  <si>
    <t xml:space="preserve"> RAČUN FINANCIRANJA</t>
  </si>
  <si>
    <t>IZVJEŠTAJ PO PROGRAMSKOJ KLASIFIKACIJI</t>
  </si>
  <si>
    <t>Obrazloženje Posebnog dijela</t>
  </si>
  <si>
    <t>Izvještaj o zaduživanju na domaćem i stranom tržištu novca i kapitala</t>
  </si>
  <si>
    <t>Datum realizacije kredita / izdavanja jamstva</t>
  </si>
  <si>
    <t xml:space="preserve">Iznos glavnice </t>
  </si>
  <si>
    <t>4.536.133,78 EUR</t>
  </si>
  <si>
    <t>Rok otplate</t>
  </si>
  <si>
    <t>Napomena</t>
  </si>
  <si>
    <t>od 01.01.2023. otplata glavnice i kamate vrši se iz sredstava za decentralizirane funkcije</t>
  </si>
  <si>
    <t>2 polugodišnje rate, na dane 31.01. i 31.07.</t>
  </si>
  <si>
    <t>Broj rata godišnje</t>
  </si>
  <si>
    <t xml:space="preserve">Kredit realiziran 29.06.2022., uz Jamstvo Grada Zagreba izdano 17.06.2022. </t>
  </si>
  <si>
    <t>60 mjeseci, do 31.01.2027.</t>
  </si>
  <si>
    <t>Namjena kredita</t>
  </si>
  <si>
    <t>nabava 42 vozila za hitnu medicinsku pomoć</t>
  </si>
  <si>
    <t>7=5/3*100</t>
  </si>
  <si>
    <t>SAŽETAK RAČUNA PRIHODA I RASHODA</t>
  </si>
  <si>
    <t>u eur</t>
  </si>
  <si>
    <t>PRIJENOS VIŠKA/MANJKA U SLJEDEĆE RAZDOBLJE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</si>
  <si>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</si>
  <si>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</si>
  <si>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</si>
  <si>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</si>
  <si>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</si>
  <si>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</si>
  <si>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</si>
  <si>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</si>
  <si>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 xml:space="preserve">6526 Ostali nespomenuti prihodi 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</si>
  <si>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</si>
  <si>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</si>
  <si>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</si>
  <si>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</si>
  <si>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</si>
  <si>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</si>
  <si>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</si>
  <si>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</si>
  <si>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6714 Prihodi iz nadležnog pror.-Grada za otplatu kredita</t>
  </si>
  <si>
    <t>673 Prihodi od HZZO-a na temelju ugovornih obveza</t>
  </si>
  <si>
    <t>6731 Prihodi od HZZO-a na temelju ugovornih obveza</t>
  </si>
  <si>
    <t>64 Prihodi od imovine</t>
  </si>
  <si>
    <t>641 Prihodi od financijske imovine</t>
  </si>
  <si>
    <t>6413 Kamate na oročena sredstva i depozite po viđenju</t>
  </si>
  <si>
    <t>6415 Prihodi od pozitivnih tečajnih razlika</t>
  </si>
  <si>
    <t>7 Prihodi od prodaje nefinancijske imovine</t>
  </si>
  <si>
    <t>72 Prihodi od prodaje proizvedene dugotrajne imovine</t>
  </si>
  <si>
    <t>723 Prihodi od prodaje prijevoznih sredstava</t>
  </si>
  <si>
    <t>7231 Prijevozna sredstva u cestovnom prometu</t>
  </si>
  <si>
    <t xml:space="preserve"> RAČUN PRIHODA I RASHODA </t>
  </si>
  <si>
    <t xml:space="preserve">IZVJEŠTAJ O PRIHODIMA I RASHODIMA PREMA EKONOMSKOJ KLASIFIKACIJI </t>
  </si>
  <si>
    <t>Ukupni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</si>
  <si>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</si>
  <si>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</si>
  <si>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</si>
  <si>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</si>
  <si>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</si>
  <si>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</si>
  <si>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</si>
  <si>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</si>
  <si>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</si>
  <si>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zaposlenicima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</si>
  <si>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</si>
  <si>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</si>
  <si>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</si>
  <si>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</si>
  <si>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</si>
  <si>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</si>
  <si>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</si>
  <si>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</si>
  <si>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</si>
  <si>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</si>
  <si>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</si>
  <si>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</si>
  <si>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</si>
  <si>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</si>
  <si>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</si>
  <si>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</si>
  <si>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</si>
  <si>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</si>
  <si>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</si>
  <si>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</si>
  <si>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</si>
  <si>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</si>
  <si>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</si>
  <si>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</si>
  <si>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</si>
  <si>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</si>
  <si>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</si>
  <si>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</si>
  <si>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</si>
  <si>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</si>
  <si>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od kreditnih i ostalih financijskih institucija izvan javnog sektora</t>
  </si>
  <si>
    <t>343 Ostali financijski rashodi</t>
  </si>
  <si>
    <t>3431 Bankarske usluge i usluge platnog prometa</t>
  </si>
  <si>
    <t>3433 Zatezne kamate</t>
  </si>
  <si>
    <t>3432 Negativne tečajne razlike i valutna klauzula</t>
  </si>
  <si>
    <t>38 Ostali rashodi</t>
  </si>
  <si>
    <t>383 Kazne, penali i naknade štete</t>
  </si>
  <si>
    <t>3831 Naknade šteta pravnim i fizičkim osobama</t>
  </si>
  <si>
    <t>3833 Naknade šteta zaposlenicima</t>
  </si>
  <si>
    <t>4 Rashodi za nabavu nefinancijske imovine</t>
  </si>
  <si>
    <t>42 Rashodi za nabavu proizvedene dugotrajne imovine</t>
  </si>
  <si>
    <t>422 Postrojenja i oprema</t>
  </si>
  <si>
    <t>4224 Medicinska i laboratorijska oprema</t>
  </si>
  <si>
    <t>4227 Uređaji, strojevi i oprema za ostale namjene</t>
  </si>
  <si>
    <t>4226 Sportska i glazbena oprema</t>
  </si>
  <si>
    <t>423 Prijevozna sredstva</t>
  </si>
  <si>
    <t>4231 Prijevozna sredstva u cestovnom prometu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</si>
  <si>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</si>
  <si>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</si>
  <si>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</si>
  <si>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</si>
  <si>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Ukupni rashodi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</si>
  <si>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</si>
  <si>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</si>
  <si>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</si>
  <si>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</si>
  <si>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PRIHODI</t>
  </si>
  <si>
    <t>SVEUKUPNO RASHODI</t>
  </si>
  <si>
    <t>Funkcijska 07 Zdravstvo</t>
  </si>
  <si>
    <t>Funkcijska 072 Službe za vanjske pacijente</t>
  </si>
  <si>
    <t>Funkcijska 074 Službe javnog zdravstva</t>
  </si>
  <si>
    <t>Proračunski korisnik 021       09        25827</t>
  </si>
  <si>
    <t>NASTAVNI ZAVOD ZA HITNU MEDICINU GRADA ZAGREBA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</si>
  <si>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</si>
  <si>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</si>
  <si>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</si>
  <si>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</si>
  <si>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</si>
  <si>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</si>
  <si>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</si>
  <si>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</si>
  <si>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</si>
  <si>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</si>
  <si>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</si>
  <si>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</si>
  <si>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</si>
  <si>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</si>
  <si>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</si>
  <si>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</si>
  <si>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</si>
  <si>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Prijevozna sredstva u cestovnom prometu</t>
  </si>
  <si>
    <t>Izvor 8.</t>
  </si>
  <si>
    <t>NAMJENSKI PRIMICI</t>
  </si>
  <si>
    <t>Izvor 8.1.</t>
  </si>
  <si>
    <t>PRIMICI OD ZADUŽIVANJA</t>
  </si>
  <si>
    <t>Program 2110</t>
  </si>
  <si>
    <t>JAVNA UPRAVA I ADMINISTRACIJA</t>
  </si>
  <si>
    <t>Aktivnost A211001</t>
  </si>
  <si>
    <t>REDOVNA DJELATNOST PRORAČUNSKIH KORISNIKA</t>
  </si>
  <si>
    <t>Izvor 1.</t>
  </si>
  <si>
    <t>OPĆI PRIHODI I PRIMICI</t>
  </si>
  <si>
    <t>Izvor 1.1.</t>
  </si>
  <si>
    <t>31</t>
  </si>
  <si>
    <t>Rashodi za zaposlene</t>
  </si>
  <si>
    <t>3111</t>
  </si>
  <si>
    <t>Plaće za redovan rad</t>
  </si>
  <si>
    <t>3132</t>
  </si>
  <si>
    <t>Doprinosi za obvezno zdravstveno osiguranje</t>
  </si>
  <si>
    <t>32</t>
  </si>
  <si>
    <t>Materijalni rashodi</t>
  </si>
  <si>
    <t>3222</t>
  </si>
  <si>
    <t>Materijal i sirovine</t>
  </si>
  <si>
    <t>3232</t>
  </si>
  <si>
    <t>Usluge tekućeg i investicijskog održavanja</t>
  </si>
  <si>
    <t>34</t>
  </si>
  <si>
    <t>Financijski rashodi</t>
  </si>
  <si>
    <t>3423</t>
  </si>
  <si>
    <t>Kamate za primljene kredite i zajmove od kreditnih i ostalih finan. institucija izvan javnog sektora</t>
  </si>
  <si>
    <t>3431</t>
  </si>
  <si>
    <t>Bankarske usluge i usluge platnog prometa</t>
  </si>
  <si>
    <t>42</t>
  </si>
  <si>
    <t>Rashodi za nabavu proizvedene dugotrajne imovine</t>
  </si>
  <si>
    <t>4221</t>
  </si>
  <si>
    <t>Uredska oprema i namještaj</t>
  </si>
  <si>
    <t>4224</t>
  </si>
  <si>
    <t>Medicinska i laboratorijska oprema</t>
  </si>
  <si>
    <t>4231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</si>
  <si>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</si>
  <si>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</si>
  <si>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</si>
  <si>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</si>
  <si>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3121</t>
  </si>
  <si>
    <t>Ostali rashodi za zaposlene</t>
  </si>
  <si>
    <t>3224</t>
  </si>
  <si>
    <t>Materijal i dijelovi za tekuće i investicijsko održavanje</t>
  </si>
  <si>
    <t>3227</t>
  </si>
  <si>
    <t>Službena, radna i zaštitna odjeća i obuća</t>
  </si>
  <si>
    <t>3236</t>
  </si>
  <si>
    <t>Zdravstvene i veterinarske usluge</t>
  </si>
  <si>
    <t>3237</t>
  </si>
  <si>
    <t>Intelektualne i osobne usluge</t>
  </si>
  <si>
    <t>3296</t>
  </si>
  <si>
    <t>Troškovi sudskih postupaka</t>
  </si>
  <si>
    <t>3432</t>
  </si>
  <si>
    <t>Negativne tečajne razlike i razlike zbog primjene valutne klauzule</t>
  </si>
  <si>
    <t>3433</t>
  </si>
  <si>
    <t>Zatezne kamate</t>
  </si>
  <si>
    <t>38</t>
  </si>
  <si>
    <t>Ostali rashodi</t>
  </si>
  <si>
    <t>3831</t>
  </si>
  <si>
    <t>Naknade šteta pravnim i fizičkim osobama</t>
  </si>
  <si>
    <t>3833</t>
  </si>
  <si>
    <t>Naknade šteta zaposlenicima</t>
  </si>
  <si>
    <t>41</t>
  </si>
  <si>
    <t>Rashodi za nabavu neproizvedene dugotrajne imovine</t>
  </si>
  <si>
    <t>4124</t>
  </si>
  <si>
    <t>Ostala prava</t>
  </si>
  <si>
    <t>4226</t>
  </si>
  <si>
    <t>Sportska i glazbena oprema</t>
  </si>
  <si>
    <t>4227</t>
  </si>
  <si>
    <t>Uređaji, strojevi i oprema za ostale namjene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</si>
  <si>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</si>
  <si>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</si>
  <si>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</si>
  <si>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</si>
  <si>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</si>
  <si>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</si>
  <si>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</si>
  <si>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</si>
  <si>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</si>
  <si>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</si>
  <si>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</si>
  <si>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</si>
  <si>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3231</t>
  </si>
  <si>
    <t>Usluge telefona, pošte i prijevoza</t>
  </si>
  <si>
    <t>3233</t>
  </si>
  <si>
    <t>Usluge promidžbe i informiranja</t>
  </si>
  <si>
    <t>3234</t>
  </si>
  <si>
    <t>Komunalne usluge</t>
  </si>
  <si>
    <t>3235</t>
  </si>
  <si>
    <t>Zakupnine i najamnine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</si>
  <si>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</si>
  <si>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</si>
  <si>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</si>
  <si>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</si>
  <si>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</si>
  <si>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</si>
  <si>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</si>
  <si>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</si>
  <si>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</si>
  <si>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</si>
  <si>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</si>
  <si>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</si>
  <si>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</si>
  <si>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</si>
  <si>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</si>
  <si>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</si>
  <si>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Aktivnost K211001</t>
  </si>
  <si>
    <t>KAPITALNA ULAGANJA U ZDRAVSTVENE USTANOVE - DECENTRALIZIRANE FUNKCIJE</t>
  </si>
  <si>
    <t>Izvor 1.2.</t>
  </si>
  <si>
    <t>OPĆI PRIHODI I PRIMICI-DECENTRALIZIRANA SREDSTVA</t>
  </si>
  <si>
    <t>Program 2111</t>
  </si>
  <si>
    <t>OPĆI JAVNOZDRAVSTVENI PROGRAMI</t>
  </si>
  <si>
    <t>Aktivnost T211111</t>
  </si>
  <si>
    <t>EDUKACIJA LAIKA ZA PROVOĐENJE POSTUPKA OŽIVLJAVANJA UZ UPOTREBU AVD-a</t>
  </si>
  <si>
    <t>6 (5/2*100)</t>
  </si>
  <si>
    <t>7 (5/3*100)</t>
  </si>
  <si>
    <t>INDEKS
(usporedba izvršenja)</t>
  </si>
  <si>
    <t>INDEKS
(ostvarenje plana)</t>
  </si>
  <si>
    <t>Razlika prihoda i rashoda</t>
  </si>
  <si>
    <t>Razlika primitaka i izdataka</t>
  </si>
  <si>
    <t>Nastavni zavod za hitnu medicinu Grada Zagreba, Heinzelova 88, Zagreb</t>
  </si>
  <si>
    <t>OIB: 44879111575, MB: 03270726, IBAN: HR5624020061100961533</t>
  </si>
  <si>
    <t>RKP: 25827</t>
  </si>
  <si>
    <t>Razina: 31 -proračunski korisnik JLP(R)S koji obavlja poslove u sklopu funkcija koje se decentraliziraju</t>
  </si>
  <si>
    <t>Djelatnost: 8622 Djelatnosti specijalističke medicinske prakse</t>
  </si>
  <si>
    <t>634 Pomoći od izvanproračunskih korisnika</t>
  </si>
  <si>
    <t>6341 Tekuće pomoći od izvanproračunskih korisnika</t>
  </si>
  <si>
    <t>6712 Prihodi iz nadležnog proračuna za financiranje rashoda za nabavu nefinancijske imovine</t>
  </si>
  <si>
    <t>4221 Uredska oprema i namještaj</t>
  </si>
  <si>
    <t>4223 Oprema za održavanje i zaštitu</t>
  </si>
  <si>
    <t>41 Rashodi za nabavu neproizvedene dugotrajne imovine</t>
  </si>
  <si>
    <t>412 Nematerijalna imovina</t>
  </si>
  <si>
    <t>4124 Ostala prava</t>
  </si>
  <si>
    <t>Funkcijska 076 Poslovi i usluge zdravstva koji nisu drugdje svrstani</t>
  </si>
  <si>
    <t>Izvor  111 OPĆI PRIHODI I PRIMICI-PRORAČUNSKI KORISNICI</t>
  </si>
  <si>
    <t>Izvor  123 DECENTRALIZIRANA SREDSTVA-ZDRAVSTVO</t>
  </si>
  <si>
    <t>Izvor  311 VLASTITI PRIHODI-PRORAČUNSKI KORISNICI</t>
  </si>
  <si>
    <t>Izvor  431 PRIHODI ZA POSEBNE NAMJENE-PRORAČUNSKI KORISNICI</t>
  </si>
  <si>
    <t>Izvor  521 POMOĆI IZ DRUGIH PRORAČUNA-PK</t>
  </si>
  <si>
    <t>Izvor  551 Pomoći od izvanproračunskih korisnika-PK</t>
  </si>
  <si>
    <t>Izvor  561 POMOĆI TEMELJEM PRIJENOSA EU SREDSTAVA-PK</t>
  </si>
  <si>
    <t>Izvor  611 DONACIJE-PRORAČUNSKI KORISNICI</t>
  </si>
  <si>
    <t>Izvor  711 PRIHODI OD PRODAJE ILI ZAMJ NEF IMOVINE I NAKN S NASL-PK</t>
  </si>
  <si>
    <t>Izvor  811 PRIMICI OD ZADUŽIVANJA-PRORAČUNSKI KORISNICI</t>
  </si>
  <si>
    <t>UKUPNO PRIMICI</t>
  </si>
  <si>
    <t>Aktivnost A211109</t>
  </si>
  <si>
    <t>HITNA MEDICINSKA POMOĆ NA MOTOCIKLU NA PODRUČJU GRADA</t>
  </si>
  <si>
    <t>4223</t>
  </si>
  <si>
    <t>Oprema za održavanje i zaštitu</t>
  </si>
  <si>
    <t>Izvor 5.5.</t>
  </si>
  <si>
    <t>POMOĆI OD IZVANPRORAČUNSKIH KORISNIKA</t>
  </si>
  <si>
    <t>BROJČANA OZNAKA</t>
  </si>
  <si>
    <t>NAZIV</t>
  </si>
  <si>
    <t>6=5/3*100</t>
  </si>
  <si>
    <t>4222 Komunikacijska oprema</t>
  </si>
  <si>
    <t>Izvor 581 MEHANIZAM ZA OPORAVAK I OTPORNOST</t>
  </si>
  <si>
    <t>Usluge tlefona , pošte i prijevoza</t>
  </si>
  <si>
    <t>Premija osiguranja</t>
  </si>
  <si>
    <t>Kominkacijska oprema</t>
  </si>
  <si>
    <t>Izvor 5.8.</t>
  </si>
  <si>
    <t>MEHANIZAM ZA OPORAVAK I OTPORNOST</t>
  </si>
  <si>
    <t>Izvor 5.6.</t>
  </si>
  <si>
    <t>POMOĆI TEMELJEM PRIJENOSA EU SREDSTAVA</t>
  </si>
  <si>
    <t xml:space="preserve">IZVRŠENJE 
2024. </t>
  </si>
  <si>
    <t>I. izmjena i dopuna financijskog plana 2025.*</t>
  </si>
  <si>
    <t>IZVRŠENJE 
2025.</t>
  </si>
  <si>
    <t>TEKUĆI PLAN 2025.</t>
  </si>
  <si>
    <t>I. izmjena i dopuna financijskog plana 2025.</t>
  </si>
  <si>
    <t>325 Rashodi lijekova i potrošnog medicinskog materijala kod zdravstvenih ustanova</t>
  </si>
  <si>
    <t xml:space="preserve">3251 Rashodi po osnovi utroška lijekova i potrošnog medicinskog materijala </t>
  </si>
  <si>
    <t xml:space="preserve">IZVJEŠTAJ O IZVRŠENJU FINANCIJSKOG PLANA PRORAČUNSKOG KORISNIKA JEDINICE LOKALNE I PODRUČNE (REGIONALNE) SAMOUPRAVE ZA 2025. </t>
  </si>
  <si>
    <r>
      <t xml:space="preserve">PRENESENI </t>
    </r>
    <r>
      <rPr>
        <sz val="10"/>
        <color indexed="8"/>
        <rFont val="Arial"/>
        <family val="2"/>
        <charset val="238"/>
      </rPr>
      <t>VIŠAK</t>
    </r>
    <r>
      <rPr>
        <b/>
        <sz val="10"/>
        <color indexed="8"/>
        <rFont val="Arial"/>
        <family val="2"/>
        <charset val="238"/>
      </rPr>
      <t>/MANJAK IZ PRETHODNE GODINE</t>
    </r>
  </si>
  <si>
    <t>Zagreb, 18.03.2026.</t>
  </si>
  <si>
    <t xml:space="preserve">*Napomena:
• financijski plan za 2025. godinu donesen je 27.11.2024. (24.551.710 eur)
• prijedlog I. izmjene i dopune plana na snazi je od 10.09.2025. (24.423.062 eur)
</t>
  </si>
  <si>
    <t>Komunikacijska oprema</t>
  </si>
  <si>
    <t>Rashodi po osnovi utroška lijekova i med. pot. materijala</t>
  </si>
  <si>
    <t>Rashodi za nabavu nepr. dugotrajne imovine</t>
  </si>
  <si>
    <t>zdravstvene i veterinarske usluge</t>
  </si>
  <si>
    <t>NZHMGZ u izvještajnom razdoblju 01.01.-31.12.2025. nema novih primitaka po osnovi novog zaduživanja</t>
  </si>
  <si>
    <t>Otplaćeno glavnice (kumulativno do 31.12.2025.)</t>
  </si>
  <si>
    <t>Otplaćeno kamata (kumulativno do 31.12.2025.)</t>
  </si>
  <si>
    <t>Ostalo za otplatu glavnice na dan 31.12.2025.</t>
  </si>
  <si>
    <t>3.175.293,66 EURA</t>
  </si>
  <si>
    <t>159.540,86 EURA</t>
  </si>
  <si>
    <t>1.360.840,13 EURA</t>
  </si>
  <si>
    <t>Manjak / Višak  prihoda i primitaka tekuće godine za pokriće u sljedećem razdoblju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</si>
</sst>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kn&quot;;[Red]\-#,##0\ &quot;kn&quot;"/>
    <numFmt numFmtId="165" formatCode="#,##0;\-#,##0;;"/>
    <numFmt numFmtId="166" formatCode="#,##0.0"/>
    <numFmt numFmtId="167" formatCode="0.0%"/>
    <numFmt numFmtId="168" formatCode="#,##0.0;\-#,##0.0;"/>
    <numFmt numFmtId="169" formatCode="0.0"/>
    <numFmt numFmtId="170" formatCode="_-* #,##0.00\ [$€-1]_-;\-* #,##0.00\ [$€-1]_-;_-* &quot;-&quot;??\ [$€-1]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00FF"/>
      <name val="Calibri"/>
      <family val="2"/>
      <scheme val="minor"/>
    </font>
    <font>
      <sz val="8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color rgb="FFC00000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/>
      <diagonal/>
    </border>
  </borders>
  <cellStyleXfs count="2">
    <xf numFmtId="0" fontId="0" fillId="0" borderId="0"/>
    <xf numFmtId="0" fontId="34" fillId="0" borderId="0"/>
  </cellStyleXfs>
  <cellXfs count="26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/>
    <xf numFmtId="0" fontId="0" fillId="0" borderId="3" xfId="0" applyBorder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15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0" fillId="0" borderId="0" xfId="0" applyFont="1"/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>
      <alignment horizontal="left"/>
    </xf>
    <xf numFmtId="0" fontId="0" fillId="5" borderId="7" xfId="0" applyFont="1" applyFill="1" applyBorder="1" applyAlignment="1">
      <alignment horizontal="left" indent="1"/>
    </xf>
    <xf numFmtId="0" fontId="0" fillId="0" borderId="6" xfId="0" applyFont="1" applyBorder="1" applyAlignment="1">
      <alignment horizontal="left" indent="3"/>
    </xf>
    <xf numFmtId="4" fontId="18" fillId="4" borderId="6" xfId="0" applyNumberFormat="1" applyFont="1" applyFill="1" applyBorder="1"/>
    <xf numFmtId="4" fontId="0" fillId="5" borderId="7" xfId="0" applyNumberFormat="1" applyFont="1" applyFill="1" applyBorder="1"/>
    <xf numFmtId="4" fontId="0" fillId="0" borderId="6" xfId="0" applyNumberFormat="1" applyFon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Fill="1" applyBorder="1" applyAlignment="1" applyProtection="1">
      <alignment horizontal="centerContinuous" vertical="center" wrapText="1"/>
    </xf>
    <xf numFmtId="3" fontId="18" fillId="4" borderId="6" xfId="0" applyNumberFormat="1" applyFont="1" applyFill="1" applyBorder="1"/>
    <xf numFmtId="3" fontId="0" fillId="5" borderId="7" xfId="0" applyNumberFormat="1" applyFont="1" applyFill="1" applyBorder="1"/>
    <xf numFmtId="3" fontId="0" fillId="0" borderId="6" xfId="0" applyNumberFormat="1" applyFont="1" applyBorder="1"/>
    <xf numFmtId="0" fontId="19" fillId="0" borderId="0" xfId="0" applyNumberFormat="1" applyFont="1" applyFill="1" applyBorder="1" applyAlignment="1" applyProtection="1">
      <alignment horizontal="centerContinuous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wrapText="1"/>
    </xf>
    <xf numFmtId="0" fontId="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3" fillId="0" borderId="3" xfId="0" quotePrefix="1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/>
    </xf>
    <xf numFmtId="4" fontId="0" fillId="0" borderId="3" xfId="0" applyNumberFormat="1" applyFont="1" applyBorder="1"/>
    <xf numFmtId="4" fontId="1" fillId="0" borderId="3" xfId="0" applyNumberFormat="1" applyFont="1" applyBorder="1"/>
    <xf numFmtId="165" fontId="1" fillId="0" borderId="3" xfId="0" applyNumberFormat="1" applyFont="1" applyBorder="1"/>
    <xf numFmtId="0" fontId="0" fillId="0" borderId="3" xfId="0" applyFont="1" applyBorder="1"/>
    <xf numFmtId="0" fontId="1" fillId="0" borderId="3" xfId="0" applyFont="1" applyBorder="1"/>
    <xf numFmtId="1" fontId="1" fillId="0" borderId="3" xfId="0" applyNumberFormat="1" applyFont="1" applyBorder="1"/>
    <xf numFmtId="0" fontId="3" fillId="0" borderId="0" xfId="0" applyNumberFormat="1" applyFont="1" applyFill="1" applyBorder="1" applyAlignment="1" applyProtection="1">
      <alignment horizontal="centerContinuous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top" wrapText="1"/>
    </xf>
    <xf numFmtId="0" fontId="25" fillId="0" borderId="0" xfId="0" applyFont="1"/>
    <xf numFmtId="4" fontId="6" fillId="0" borderId="3" xfId="0" applyNumberFormat="1" applyFont="1" applyFill="1" applyBorder="1" applyAlignment="1">
      <alignment horizontal="right"/>
    </xf>
    <xf numFmtId="0" fontId="0" fillId="0" borderId="0" xfId="0" applyFill="1"/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0" fillId="2" borderId="0" xfId="0" applyFont="1" applyFill="1"/>
    <xf numFmtId="0" fontId="0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0" fillId="2" borderId="0" xfId="0" applyFill="1"/>
    <xf numFmtId="166" fontId="6" fillId="3" borderId="3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6" fillId="3" borderId="3" xfId="0" applyNumberFormat="1" applyFont="1" applyFill="1" applyBorder="1" applyAlignment="1" applyProtection="1">
      <alignment horizontal="right" wrapText="1"/>
    </xf>
    <xf numFmtId="166" fontId="0" fillId="2" borderId="0" xfId="0" applyNumberFormat="1" applyFill="1"/>
    <xf numFmtId="0" fontId="0" fillId="0" borderId="0" xfId="0" applyAlignment="1">
      <alignment horizontal="justify" vertical="center"/>
    </xf>
    <xf numFmtId="0" fontId="0" fillId="0" borderId="0" xfId="0" applyBorder="1" applyAlignment="1">
      <alignment vertical="center" wrapText="1"/>
    </xf>
    <xf numFmtId="167" fontId="0" fillId="0" borderId="6" xfId="0" applyNumberFormat="1" applyFont="1" applyBorder="1"/>
    <xf numFmtId="166" fontId="0" fillId="0" borderId="6" xfId="0" applyNumberFormat="1" applyFont="1" applyBorder="1"/>
    <xf numFmtId="166" fontId="18" fillId="4" borderId="6" xfId="0" applyNumberFormat="1" applyFont="1" applyFill="1" applyBorder="1"/>
    <xf numFmtId="166" fontId="0" fillId="5" borderId="7" xfId="0" applyNumberFormat="1" applyFont="1" applyFill="1" applyBorder="1"/>
    <xf numFmtId="0" fontId="1" fillId="0" borderId="6" xfId="0" applyFont="1" applyBorder="1" applyAlignment="1">
      <alignment horizontal="left" vertical="center"/>
    </xf>
    <xf numFmtId="4" fontId="0" fillId="0" borderId="6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6" borderId="6" xfId="0" applyFont="1" applyFill="1" applyBorder="1" applyAlignment="1">
      <alignment horizontal="left" indent="2"/>
    </xf>
    <xf numFmtId="3" fontId="0" fillId="6" borderId="6" xfId="0" applyNumberFormat="1" applyFont="1" applyFill="1" applyBorder="1"/>
    <xf numFmtId="4" fontId="0" fillId="6" borderId="6" xfId="0" applyNumberFormat="1" applyFont="1" applyFill="1" applyBorder="1"/>
    <xf numFmtId="166" fontId="0" fillId="6" borderId="6" xfId="0" applyNumberFormat="1" applyFont="1" applyFill="1" applyBorder="1"/>
    <xf numFmtId="166" fontId="0" fillId="0" borderId="0" xfId="0" applyNumberFormat="1" applyFont="1"/>
    <xf numFmtId="166" fontId="3" fillId="0" borderId="0" xfId="0" applyNumberFormat="1" applyFont="1" applyFill="1" applyBorder="1" applyAlignment="1" applyProtection="1">
      <alignment vertical="center" wrapText="1"/>
    </xf>
    <xf numFmtId="166" fontId="3" fillId="2" borderId="3" xfId="0" applyNumberFormat="1" applyFont="1" applyFill="1" applyBorder="1" applyAlignment="1" applyProtection="1">
      <alignment horizontal="center" vertical="center" wrapText="1"/>
    </xf>
    <xf numFmtId="166" fontId="16" fillId="2" borderId="3" xfId="0" applyNumberFormat="1" applyFont="1" applyFill="1" applyBorder="1" applyAlignment="1" applyProtection="1">
      <alignment horizontal="center" vertical="center" wrapText="1"/>
    </xf>
    <xf numFmtId="170" fontId="0" fillId="0" borderId="0" xfId="0" applyNumberFormat="1" applyFont="1"/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3" xfId="0" quotePrefix="1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24" fillId="2" borderId="3" xfId="0" applyNumberFormat="1" applyFont="1" applyFill="1" applyBorder="1" applyAlignment="1">
      <alignment horizontal="right"/>
    </xf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/>
    </xf>
    <xf numFmtId="0" fontId="31" fillId="0" borderId="3" xfId="0" quotePrefix="1" applyNumberFormat="1" applyFont="1" applyFill="1" applyBorder="1" applyAlignment="1" applyProtection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center" vertical="center" wrapText="1"/>
    </xf>
    <xf numFmtId="0" fontId="32" fillId="0" borderId="0" xfId="0" applyFont="1"/>
    <xf numFmtId="0" fontId="30" fillId="2" borderId="3" xfId="0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right" vertical="center"/>
    </xf>
    <xf numFmtId="4" fontId="0" fillId="0" borderId="3" xfId="0" applyNumberFormat="1" applyFont="1" applyBorder="1" applyAlignment="1">
      <alignment vertical="center"/>
    </xf>
    <xf numFmtId="169" fontId="0" fillId="0" borderId="3" xfId="0" applyNumberFormat="1" applyFont="1" applyBorder="1" applyAlignment="1">
      <alignment vertical="center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0" fillId="0" borderId="5" xfId="0" applyFont="1" applyBorder="1" applyAlignment="1">
      <alignment horizontal="right" vertical="center"/>
    </xf>
    <xf numFmtId="4" fontId="24" fillId="2" borderId="3" xfId="0" applyNumberFormat="1" applyFont="1" applyFill="1" applyBorder="1" applyAlignment="1" applyProtection="1">
      <alignment horizontal="right" wrapText="1"/>
    </xf>
    <xf numFmtId="4" fontId="33" fillId="2" borderId="3" xfId="0" applyNumberFormat="1" applyFont="1" applyFill="1" applyBorder="1" applyAlignment="1" applyProtection="1">
      <alignment horizontal="right" wrapText="1"/>
    </xf>
    <xf numFmtId="4" fontId="33" fillId="2" borderId="3" xfId="0" applyNumberFormat="1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vertical="center"/>
    </xf>
    <xf numFmtId="168" fontId="1" fillId="0" borderId="3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4" fontId="24" fillId="2" borderId="3" xfId="0" applyNumberFormat="1" applyFont="1" applyFill="1" applyBorder="1" applyAlignment="1" applyProtection="1">
      <alignment horizontal="right" vertical="center" wrapText="1"/>
    </xf>
    <xf numFmtId="4" fontId="33" fillId="2" borderId="3" xfId="0" applyNumberFormat="1" applyFont="1" applyFill="1" applyBorder="1" applyAlignment="1" applyProtection="1">
      <alignment horizontal="right" vertical="center" wrapText="1"/>
    </xf>
    <xf numFmtId="4" fontId="33" fillId="2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24" fillId="0" borderId="3" xfId="0" quotePrefix="1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/>
    <xf numFmtId="4" fontId="26" fillId="0" borderId="3" xfId="0" applyNumberFormat="1" applyFont="1" applyFill="1" applyBorder="1" applyAlignment="1">
      <alignment horizontal="right" vertical="center"/>
    </xf>
    <xf numFmtId="166" fontId="26" fillId="0" borderId="3" xfId="0" applyNumberFormat="1" applyFont="1" applyFill="1" applyBorder="1" applyAlignment="1">
      <alignment horizontal="right" vertical="center"/>
    </xf>
    <xf numFmtId="1" fontId="0" fillId="0" borderId="3" xfId="0" applyNumberFormat="1" applyFont="1" applyBorder="1"/>
    <xf numFmtId="3" fontId="31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 applyAlignment="1">
      <alignment vertical="center" wrapText="1"/>
    </xf>
    <xf numFmtId="169" fontId="1" fillId="0" borderId="3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4" fontId="0" fillId="0" borderId="3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0" fillId="10" borderId="3" xfId="0" applyFill="1" applyBorder="1" applyAlignment="1">
      <alignment vertical="center" wrapText="1"/>
    </xf>
    <xf numFmtId="4" fontId="17" fillId="10" borderId="3" xfId="0" applyNumberFormat="1" applyFont="1" applyFill="1" applyBorder="1" applyAlignment="1">
      <alignment vertical="center"/>
    </xf>
    <xf numFmtId="0" fontId="0" fillId="10" borderId="3" xfId="0" applyFill="1" applyBorder="1" applyAlignment="1">
      <alignment horizontal="left" vertical="center"/>
    </xf>
    <xf numFmtId="4" fontId="0" fillId="10" borderId="3" xfId="0" applyNumberFormat="1" applyFill="1" applyBorder="1" applyAlignment="1">
      <alignment vertical="center"/>
    </xf>
    <xf numFmtId="169" fontId="0" fillId="10" borderId="3" xfId="0" applyNumberFormat="1" applyFill="1" applyBorder="1" applyAlignment="1">
      <alignment vertical="center"/>
    </xf>
    <xf numFmtId="0" fontId="0" fillId="9" borderId="3" xfId="0" applyFill="1" applyBorder="1" applyAlignment="1">
      <alignment vertical="center" wrapText="1"/>
    </xf>
    <xf numFmtId="4" fontId="17" fillId="9" borderId="3" xfId="0" applyNumberFormat="1" applyFont="1" applyFill="1" applyBorder="1" applyAlignment="1">
      <alignment vertical="center"/>
    </xf>
    <xf numFmtId="0" fontId="0" fillId="9" borderId="3" xfId="0" applyFill="1" applyBorder="1" applyAlignment="1">
      <alignment horizontal="left" vertical="center"/>
    </xf>
    <xf numFmtId="4" fontId="0" fillId="9" borderId="3" xfId="0" applyNumberFormat="1" applyFill="1" applyBorder="1" applyAlignment="1">
      <alignment vertical="center"/>
    </xf>
    <xf numFmtId="169" fontId="0" fillId="9" borderId="3" xfId="0" applyNumberForma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13" fillId="0" borderId="0" xfId="0" applyFont="1" applyAlignment="1">
      <alignment horizontal="center"/>
    </xf>
    <xf numFmtId="0" fontId="0" fillId="11" borderId="3" xfId="0" applyFill="1" applyBorder="1" applyAlignment="1">
      <alignment vertical="center" wrapText="1"/>
    </xf>
    <xf numFmtId="4" fontId="17" fillId="11" borderId="3" xfId="0" applyNumberFormat="1" applyFont="1" applyFill="1" applyBorder="1" applyAlignment="1">
      <alignment vertical="center"/>
    </xf>
    <xf numFmtId="4" fontId="0" fillId="11" borderId="3" xfId="0" applyNumberFormat="1" applyFill="1" applyBorder="1" applyAlignment="1">
      <alignment vertical="center"/>
    </xf>
    <xf numFmtId="169" fontId="0" fillId="11" borderId="3" xfId="0" applyNumberFormat="1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7" borderId="3" xfId="0" applyFill="1" applyBorder="1" applyAlignment="1">
      <alignment vertical="center" wrapText="1"/>
    </xf>
    <xf numFmtId="4" fontId="17" fillId="7" borderId="3" xfId="0" applyNumberFormat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/>
    </xf>
    <xf numFmtId="4" fontId="0" fillId="7" borderId="3" xfId="0" applyNumberFormat="1" applyFill="1" applyBorder="1" applyAlignment="1">
      <alignment vertical="center"/>
    </xf>
    <xf numFmtId="169" fontId="0" fillId="7" borderId="3" xfId="0" applyNumberForma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5" fillId="12" borderId="0" xfId="0" applyNumberFormat="1" applyFont="1" applyFill="1" applyBorder="1" applyAlignment="1" applyProtection="1">
      <alignment horizontal="centerContinuous" vertical="center" wrapText="1"/>
    </xf>
    <xf numFmtId="0" fontId="11" fillId="12" borderId="0" xfId="0" applyFont="1" applyFill="1" applyAlignment="1">
      <alignment horizontal="centerContinuous" wrapText="1"/>
    </xf>
    <xf numFmtId="0" fontId="1" fillId="0" borderId="0" xfId="0" applyFont="1" applyFill="1"/>
    <xf numFmtId="4" fontId="0" fillId="0" borderId="0" xfId="0" applyNumberFormat="1" applyFont="1"/>
    <xf numFmtId="4" fontId="0" fillId="0" borderId="0" xfId="0" applyNumberFormat="1"/>
    <xf numFmtId="4" fontId="30" fillId="0" borderId="6" xfId="0" applyNumberFormat="1" applyFont="1" applyBorder="1" applyAlignment="1">
      <alignment vertical="center"/>
    </xf>
    <xf numFmtId="4" fontId="30" fillId="4" borderId="6" xfId="0" applyNumberFormat="1" applyFont="1" applyFill="1" applyBorder="1"/>
    <xf numFmtId="4" fontId="30" fillId="5" borderId="7" xfId="0" applyNumberFormat="1" applyFont="1" applyFill="1" applyBorder="1"/>
    <xf numFmtId="4" fontId="30" fillId="6" borderId="6" xfId="0" applyNumberFormat="1" applyFont="1" applyFill="1" applyBorder="1"/>
    <xf numFmtId="4" fontId="30" fillId="0" borderId="6" xfId="0" applyNumberFormat="1" applyFont="1" applyBorder="1"/>
    <xf numFmtId="0" fontId="0" fillId="0" borderId="0" xfId="0" applyAlignment="1">
      <alignment horizontal="left" vertical="center"/>
    </xf>
    <xf numFmtId="4" fontId="9" fillId="0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0" fillId="0" borderId="0" xfId="0" applyNumberFormat="1" applyFont="1" applyAlignment="1">
      <alignment vertical="center"/>
    </xf>
    <xf numFmtId="4" fontId="23" fillId="0" borderId="3" xfId="0" applyNumberFormat="1" applyFont="1" applyBorder="1" applyAlignment="1">
      <alignment vertical="center"/>
    </xf>
    <xf numFmtId="4" fontId="30" fillId="2" borderId="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23" fillId="2" borderId="3" xfId="0" applyNumberFormat="1" applyFont="1" applyFill="1" applyBorder="1" applyAlignment="1">
      <alignment horizontal="right" vertical="center"/>
    </xf>
    <xf numFmtId="4" fontId="30" fillId="0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4" fontId="0" fillId="0" borderId="3" xfId="0" applyNumberFormat="1" applyFill="1" applyBorder="1" applyAlignment="1">
      <alignment vertical="center"/>
    </xf>
    <xf numFmtId="4" fontId="0" fillId="7" borderId="3" xfId="0" applyNumberFormat="1" applyFill="1" applyBorder="1" applyAlignment="1">
      <alignment vertical="center" wrapText="1"/>
    </xf>
    <xf numFmtId="4" fontId="0" fillId="0" borderId="0" xfId="0" applyNumberFormat="1" applyAlignment="1">
      <alignment horizontal="left" vertical="center"/>
    </xf>
    <xf numFmtId="4" fontId="0" fillId="0" borderId="0" xfId="0" applyNumberFormat="1" applyFill="1"/>
    <xf numFmtId="4" fontId="30" fillId="10" borderId="3" xfId="0" applyNumberFormat="1" applyFont="1" applyFill="1" applyBorder="1" applyAlignment="1">
      <alignment vertical="center"/>
    </xf>
    <xf numFmtId="4" fontId="30" fillId="11" borderId="3" xfId="0" applyNumberFormat="1" applyFont="1" applyFill="1" applyBorder="1" applyAlignment="1">
      <alignment vertical="center"/>
    </xf>
    <xf numFmtId="4" fontId="30" fillId="7" borderId="3" xfId="0" applyNumberFormat="1" applyFont="1" applyFill="1" applyBorder="1" applyAlignment="1">
      <alignment vertical="center"/>
    </xf>
    <xf numFmtId="4" fontId="30" fillId="0" borderId="3" xfId="0" applyNumberFormat="1" applyFont="1" applyBorder="1" applyAlignment="1">
      <alignment vertical="center"/>
    </xf>
    <xf numFmtId="4" fontId="30" fillId="9" borderId="3" xfId="0" applyNumberFormat="1" applyFont="1" applyFill="1" applyBorder="1" applyAlignment="1">
      <alignment vertical="center"/>
    </xf>
    <xf numFmtId="4" fontId="0" fillId="0" borderId="3" xfId="0" applyNumberFormat="1" applyFill="1" applyBorder="1"/>
    <xf numFmtId="4" fontId="0" fillId="10" borderId="3" xfId="0" applyNumberFormat="1" applyFill="1" applyBorder="1" applyAlignment="1">
      <alignment horizontal="right" vertical="center"/>
    </xf>
    <xf numFmtId="4" fontId="34" fillId="0" borderId="3" xfId="1" applyNumberFormat="1" applyFill="1" applyBorder="1" applyAlignment="1">
      <alignment horizontal="left"/>
    </xf>
    <xf numFmtId="0" fontId="0" fillId="0" borderId="8" xfId="0" applyFont="1" applyBorder="1" applyAlignment="1">
      <alignment horizontal="left" indent="3"/>
    </xf>
    <xf numFmtId="4" fontId="0" fillId="0" borderId="8" xfId="0" applyNumberFormat="1" applyFont="1" applyBorder="1"/>
    <xf numFmtId="4" fontId="30" fillId="0" borderId="8" xfId="0" applyNumberFormat="1" applyFont="1" applyBorder="1"/>
    <xf numFmtId="4" fontId="0" fillId="0" borderId="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6" xfId="0" applyNumberFormat="1" applyFont="1" applyFill="1" applyBorder="1"/>
    <xf numFmtId="4" fontId="0" fillId="2" borderId="3" xfId="0" applyNumberFormat="1" applyFont="1" applyFill="1" applyBorder="1" applyAlignment="1">
      <alignment horizontal="right" vertical="center"/>
    </xf>
    <xf numFmtId="4" fontId="23" fillId="0" borderId="3" xfId="0" applyNumberFormat="1" applyFont="1" applyBorder="1"/>
    <xf numFmtId="4" fontId="30" fillId="2" borderId="3" xfId="0" applyNumberFormat="1" applyFont="1" applyFill="1" applyBorder="1" applyAlignment="1">
      <alignment horizontal="right"/>
    </xf>
    <xf numFmtId="0" fontId="30" fillId="0" borderId="0" xfId="0" applyFont="1"/>
    <xf numFmtId="4" fontId="23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4" fontId="1" fillId="0" borderId="3" xfId="0" applyNumberFormat="1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Fill="1" applyBorder="1"/>
    <xf numFmtId="0" fontId="17" fillId="11" borderId="3" xfId="0" applyFont="1" applyFill="1" applyBorder="1" applyAlignment="1">
      <alignment horizontal="left" vertical="center"/>
    </xf>
    <xf numFmtId="4" fontId="0" fillId="11" borderId="3" xfId="0" applyNumberFormat="1" applyFill="1" applyBorder="1" applyAlignment="1">
      <alignment vertical="center" wrapText="1"/>
    </xf>
    <xf numFmtId="164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indent="15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5" fillId="8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22" fillId="2" borderId="5" xfId="0" applyNumberFormat="1" applyFont="1" applyFill="1" applyBorder="1" applyAlignment="1" applyProtection="1">
      <alignment horizontal="left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quotePrefix="1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topLeftCell="A19" workbookViewId="0">
      <selection activeCell="I33" sqref="I33"/>
    </sheetView>
  </sheetViews>
  <sheetFormatPr defaultRowHeight="15" x14ac:dyDescent="0.25"/>
  <cols>
    <col min="5" max="5" width="15" customWidth="1"/>
    <col min="6" max="6" width="12.7109375" bestFit="1" customWidth="1"/>
    <col min="7" max="7" width="14.85546875" customWidth="1"/>
    <col min="8" max="8" width="10.42578125" customWidth="1"/>
    <col min="9" max="9" width="12.7109375" bestFit="1" customWidth="1"/>
    <col min="10" max="10" width="10.140625" bestFit="1" customWidth="1"/>
    <col min="11" max="11" width="9.85546875" bestFit="1" customWidth="1"/>
    <col min="14" max="14" width="14.42578125" customWidth="1"/>
    <col min="15" max="15" width="12.42578125" bestFit="1" customWidth="1"/>
  </cols>
  <sheetData>
    <row r="1" spans="1:14" s="26" customFormat="1" ht="42" customHeight="1" x14ac:dyDescent="0.25">
      <c r="A1" s="228" t="s">
        <v>332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4" s="26" customFormat="1" ht="18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s="26" customFormat="1" ht="15.75" customHeight="1" x14ac:dyDescent="0.25">
      <c r="A3" s="229" t="s">
        <v>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4" s="26" customFormat="1" ht="18" x14ac:dyDescent="0.25">
      <c r="A4" s="246"/>
      <c r="B4" s="246"/>
      <c r="C4" s="246"/>
      <c r="D4" s="6"/>
      <c r="E4" s="6"/>
      <c r="F4" s="6"/>
      <c r="G4" s="6"/>
      <c r="H4" s="6"/>
      <c r="I4" s="2"/>
      <c r="J4" s="2"/>
    </row>
    <row r="5" spans="1:14" s="26" customFormat="1" ht="18" customHeight="1" x14ac:dyDescent="0.25">
      <c r="A5" s="230" t="s">
        <v>18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4" s="26" customFormat="1" ht="15.75" x14ac:dyDescent="0.25">
      <c r="A6" s="64"/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4" s="26" customFormat="1" x14ac:dyDescent="0.25">
      <c r="A7" s="241" t="s">
        <v>37</v>
      </c>
      <c r="B7" s="241"/>
      <c r="C7" s="241"/>
      <c r="D7" s="241"/>
      <c r="E7" s="241"/>
      <c r="F7" s="67"/>
      <c r="G7" s="67"/>
      <c r="H7" s="67"/>
      <c r="I7" s="67"/>
      <c r="J7" s="68"/>
      <c r="K7" s="69" t="s">
        <v>38</v>
      </c>
    </row>
    <row r="8" spans="1:14" s="26" customFormat="1" ht="58.5" customHeight="1" x14ac:dyDescent="0.25">
      <c r="A8" s="242" t="s">
        <v>2</v>
      </c>
      <c r="B8" s="243"/>
      <c r="C8" s="243"/>
      <c r="D8" s="243"/>
      <c r="E8" s="244"/>
      <c r="F8" s="47" t="s">
        <v>325</v>
      </c>
      <c r="G8" s="48" t="s">
        <v>326</v>
      </c>
      <c r="H8" s="48" t="s">
        <v>328</v>
      </c>
      <c r="I8" s="47" t="s">
        <v>327</v>
      </c>
      <c r="J8" s="48" t="s">
        <v>278</v>
      </c>
      <c r="K8" s="48" t="s">
        <v>279</v>
      </c>
    </row>
    <row r="9" spans="1:14" s="9" customFormat="1" ht="11.25" x14ac:dyDescent="0.2">
      <c r="A9" s="235">
        <v>1</v>
      </c>
      <c r="B9" s="235"/>
      <c r="C9" s="235"/>
      <c r="D9" s="235"/>
      <c r="E9" s="236"/>
      <c r="F9" s="23">
        <v>2</v>
      </c>
      <c r="G9" s="22">
        <v>3</v>
      </c>
      <c r="H9" s="22">
        <v>4</v>
      </c>
      <c r="I9" s="22">
        <v>5</v>
      </c>
      <c r="J9" s="22" t="s">
        <v>276</v>
      </c>
      <c r="K9" s="22" t="s">
        <v>277</v>
      </c>
    </row>
    <row r="10" spans="1:14" x14ac:dyDescent="0.25">
      <c r="A10" s="237" t="s">
        <v>0</v>
      </c>
      <c r="B10" s="238"/>
      <c r="C10" s="238"/>
      <c r="D10" s="238"/>
      <c r="E10" s="239"/>
      <c r="F10" s="24">
        <f>+F11+F12</f>
        <v>22667460.620000001</v>
      </c>
      <c r="G10" s="184">
        <f>+G11+G12</f>
        <v>24423062</v>
      </c>
      <c r="H10" s="24"/>
      <c r="I10" s="24">
        <f>SUM(I11:I12)</f>
        <v>25300214.329999998</v>
      </c>
      <c r="J10" s="74">
        <f t="shared" ref="J10" si="0">I10/F10*100</f>
        <v>111.61468306545576</v>
      </c>
      <c r="K10" s="74">
        <f t="shared" ref="K10" si="1">I10/G10*100</f>
        <v>103.59149204960458</v>
      </c>
      <c r="N10" s="176"/>
    </row>
    <row r="11" spans="1:14" s="26" customFormat="1" x14ac:dyDescent="0.25">
      <c r="A11" s="240" t="s">
        <v>12</v>
      </c>
      <c r="B11" s="232"/>
      <c r="C11" s="232"/>
      <c r="D11" s="232"/>
      <c r="E11" s="234"/>
      <c r="F11" s="27">
        <v>22661596.620000001</v>
      </c>
      <c r="G11" s="183">
        <v>24411062</v>
      </c>
      <c r="H11" s="27"/>
      <c r="I11" s="27">
        <v>25300214.329999998</v>
      </c>
      <c r="J11" s="75">
        <f>I11/F11*100</f>
        <v>111.64356490076821</v>
      </c>
      <c r="K11" s="75">
        <f>I11/G11*100</f>
        <v>103.64241559830538</v>
      </c>
      <c r="N11" s="175"/>
    </row>
    <row r="12" spans="1:14" s="26" customFormat="1" x14ac:dyDescent="0.25">
      <c r="A12" s="245" t="s">
        <v>17</v>
      </c>
      <c r="B12" s="234"/>
      <c r="C12" s="234"/>
      <c r="D12" s="234"/>
      <c r="E12" s="234"/>
      <c r="F12" s="27">
        <v>5864</v>
      </c>
      <c r="G12" s="183">
        <v>12000</v>
      </c>
      <c r="H12" s="27"/>
      <c r="I12" s="27">
        <v>0</v>
      </c>
      <c r="J12" s="75">
        <f t="shared" ref="J12:J15" si="2">I12/F12*100</f>
        <v>0</v>
      </c>
      <c r="K12" s="75">
        <f t="shared" ref="K12:K16" si="3">I12/G12*100</f>
        <v>0</v>
      </c>
      <c r="N12" s="175"/>
    </row>
    <row r="13" spans="1:14" x14ac:dyDescent="0.25">
      <c r="A13" s="8" t="s">
        <v>1</v>
      </c>
      <c r="B13" s="12"/>
      <c r="C13" s="12"/>
      <c r="D13" s="12"/>
      <c r="E13" s="12"/>
      <c r="F13" s="24">
        <f>+F14+F15</f>
        <v>22274517.259999998</v>
      </c>
      <c r="G13" s="184">
        <f>SUM(G14:G15)</f>
        <v>22932640</v>
      </c>
      <c r="H13" s="24"/>
      <c r="I13" s="24">
        <f>SUM(I14:I15)</f>
        <v>23159845.459999997</v>
      </c>
      <c r="J13" s="74">
        <f t="shared" si="2"/>
        <v>103.97462351110005</v>
      </c>
      <c r="K13" s="74">
        <f t="shared" si="3"/>
        <v>100.99075143550851</v>
      </c>
      <c r="N13" s="176"/>
    </row>
    <row r="14" spans="1:14" s="26" customFormat="1" x14ac:dyDescent="0.25">
      <c r="A14" s="231" t="s">
        <v>13</v>
      </c>
      <c r="B14" s="232"/>
      <c r="C14" s="232"/>
      <c r="D14" s="232"/>
      <c r="E14" s="232"/>
      <c r="F14" s="27">
        <v>20030601.309999999</v>
      </c>
      <c r="G14" s="183">
        <v>20828810</v>
      </c>
      <c r="H14" s="27"/>
      <c r="I14" s="27">
        <v>22399518.149999999</v>
      </c>
      <c r="J14" s="75">
        <f t="shared" si="2"/>
        <v>111.82648889735202</v>
      </c>
      <c r="K14" s="75">
        <f t="shared" si="3"/>
        <v>107.54103642982965</v>
      </c>
      <c r="N14" s="175"/>
    </row>
    <row r="15" spans="1:14" s="26" customFormat="1" x14ac:dyDescent="0.25">
      <c r="A15" s="233" t="s">
        <v>14</v>
      </c>
      <c r="B15" s="234"/>
      <c r="C15" s="234"/>
      <c r="D15" s="234"/>
      <c r="E15" s="234"/>
      <c r="F15" s="28">
        <v>2243915.9500000002</v>
      </c>
      <c r="G15" s="185">
        <v>2103830</v>
      </c>
      <c r="H15" s="28"/>
      <c r="I15" s="28">
        <v>760327.31</v>
      </c>
      <c r="J15" s="75">
        <f t="shared" si="2"/>
        <v>33.883947836816262</v>
      </c>
      <c r="K15" s="75">
        <f t="shared" si="3"/>
        <v>36.140149631861895</v>
      </c>
      <c r="N15" s="175"/>
    </row>
    <row r="16" spans="1:14" x14ac:dyDescent="0.25">
      <c r="A16" s="251" t="s">
        <v>280</v>
      </c>
      <c r="B16" s="238"/>
      <c r="C16" s="238"/>
      <c r="D16" s="238"/>
      <c r="E16" s="238"/>
      <c r="F16" s="24">
        <f>+F10-F13</f>
        <v>392943.36000000313</v>
      </c>
      <c r="G16" s="184">
        <f>+G10-G13</f>
        <v>1490422</v>
      </c>
      <c r="H16" s="25"/>
      <c r="I16" s="24">
        <f>I10-I13</f>
        <v>2140368.870000001</v>
      </c>
      <c r="J16" s="76"/>
      <c r="K16" s="76">
        <f t="shared" si="3"/>
        <v>143.60824451061518</v>
      </c>
    </row>
    <row r="17" spans="1:15" ht="18" x14ac:dyDescent="0.25">
      <c r="A17" s="70"/>
      <c r="B17" s="71"/>
      <c r="C17" s="71"/>
      <c r="D17" s="71"/>
      <c r="E17" s="71"/>
      <c r="F17" s="71"/>
      <c r="G17" s="71"/>
      <c r="H17" s="72"/>
      <c r="I17" s="72"/>
      <c r="J17" s="72"/>
      <c r="K17" s="72"/>
      <c r="N17" s="176"/>
    </row>
    <row r="18" spans="1:15" s="26" customFormat="1" ht="18" customHeight="1" x14ac:dyDescent="0.25">
      <c r="A18" s="241" t="s">
        <v>19</v>
      </c>
      <c r="B18" s="241"/>
      <c r="C18" s="241"/>
      <c r="D18" s="241"/>
      <c r="E18" s="241"/>
      <c r="F18" s="71"/>
      <c r="G18" s="71"/>
      <c r="H18" s="72"/>
      <c r="I18" s="72"/>
      <c r="J18" s="72"/>
      <c r="K18" s="69" t="s">
        <v>38</v>
      </c>
    </row>
    <row r="19" spans="1:15" s="26" customFormat="1" ht="54" customHeight="1" x14ac:dyDescent="0.25">
      <c r="A19" s="242" t="s">
        <v>2</v>
      </c>
      <c r="B19" s="243"/>
      <c r="C19" s="243"/>
      <c r="D19" s="243"/>
      <c r="E19" s="244"/>
      <c r="F19" s="47" t="s">
        <v>325</v>
      </c>
      <c r="G19" s="48" t="s">
        <v>326</v>
      </c>
      <c r="H19" s="48" t="s">
        <v>328</v>
      </c>
      <c r="I19" s="47" t="s">
        <v>327</v>
      </c>
      <c r="J19" s="48" t="s">
        <v>278</v>
      </c>
      <c r="K19" s="48" t="s">
        <v>279</v>
      </c>
    </row>
    <row r="20" spans="1:15" s="9" customFormat="1" ht="11.25" customHeight="1" x14ac:dyDescent="0.2">
      <c r="A20" s="235">
        <v>1</v>
      </c>
      <c r="B20" s="235"/>
      <c r="C20" s="235"/>
      <c r="D20" s="235"/>
      <c r="E20" s="236"/>
      <c r="F20" s="23">
        <v>2</v>
      </c>
      <c r="G20" s="22">
        <v>3</v>
      </c>
      <c r="H20" s="22">
        <v>4</v>
      </c>
      <c r="I20" s="22">
        <v>5</v>
      </c>
      <c r="J20" s="22" t="s">
        <v>276</v>
      </c>
      <c r="K20" s="22" t="s">
        <v>277</v>
      </c>
    </row>
    <row r="21" spans="1:15" s="26" customFormat="1" ht="23.1" customHeight="1" x14ac:dyDescent="0.25">
      <c r="A21" s="240" t="s">
        <v>15</v>
      </c>
      <c r="B21" s="255"/>
      <c r="C21" s="255"/>
      <c r="D21" s="255"/>
      <c r="E21" s="256"/>
      <c r="F21" s="28">
        <v>0</v>
      </c>
      <c r="G21" s="185">
        <v>0</v>
      </c>
      <c r="H21" s="28"/>
      <c r="I21" s="28">
        <v>0</v>
      </c>
      <c r="J21" s="75" t="e">
        <f t="shared" ref="J21:J26" si="4">I21/F21*100</f>
        <v>#DIV/0!</v>
      </c>
      <c r="K21" s="75" t="str">
        <f>IFERROR(I21/G21*100,"")</f>
        <v/>
      </c>
    </row>
    <row r="22" spans="1:15" s="26" customFormat="1" ht="23.1" customHeight="1" x14ac:dyDescent="0.25">
      <c r="A22" s="240" t="s">
        <v>16</v>
      </c>
      <c r="B22" s="232"/>
      <c r="C22" s="232"/>
      <c r="D22" s="232"/>
      <c r="E22" s="232"/>
      <c r="F22" s="28">
        <v>907226.76</v>
      </c>
      <c r="G22" s="185">
        <v>907230</v>
      </c>
      <c r="H22" s="28"/>
      <c r="I22" s="28">
        <v>907226.76</v>
      </c>
      <c r="J22" s="75">
        <f t="shared" si="4"/>
        <v>100</v>
      </c>
      <c r="K22" s="75">
        <f t="shared" ref="K22:K25" si="5">IFERROR(I22/G22*100,"")</f>
        <v>99.999642868952748</v>
      </c>
      <c r="N22" s="175"/>
    </row>
    <row r="23" spans="1:15" s="62" customFormat="1" ht="15" customHeight="1" x14ac:dyDescent="0.25">
      <c r="A23" s="251" t="s">
        <v>281</v>
      </c>
      <c r="B23" s="238"/>
      <c r="C23" s="238"/>
      <c r="D23" s="238"/>
      <c r="E23" s="238"/>
      <c r="F23" s="24">
        <f>F21-F22</f>
        <v>-907226.76</v>
      </c>
      <c r="G23" s="184">
        <f>G21-G22</f>
        <v>-907230</v>
      </c>
      <c r="H23" s="25"/>
      <c r="I23" s="24">
        <f>I21-I22</f>
        <v>-907226.76</v>
      </c>
      <c r="J23" s="76"/>
      <c r="K23" s="76">
        <f t="shared" si="5"/>
        <v>99.999642868952748</v>
      </c>
    </row>
    <row r="24" spans="1:15" s="62" customFormat="1" ht="15" customHeight="1" x14ac:dyDescent="0.25">
      <c r="A24" s="73"/>
      <c r="B24" s="73"/>
      <c r="C24" s="73"/>
      <c r="D24" s="73"/>
      <c r="E24" s="73"/>
      <c r="F24" s="73"/>
      <c r="G24" s="133"/>
      <c r="H24" s="73"/>
      <c r="I24" s="73"/>
      <c r="J24" s="77"/>
      <c r="K24" s="77"/>
      <c r="O24" s="197"/>
    </row>
    <row r="25" spans="1:15" s="62" customFormat="1" ht="15" customHeight="1" x14ac:dyDescent="0.25">
      <c r="A25" s="252" t="s">
        <v>333</v>
      </c>
      <c r="B25" s="253"/>
      <c r="C25" s="253"/>
      <c r="D25" s="253"/>
      <c r="E25" s="254"/>
      <c r="F25" s="61">
        <v>-514283.4</v>
      </c>
      <c r="G25" s="186">
        <v>0</v>
      </c>
      <c r="H25" s="61"/>
      <c r="I25" s="61">
        <f>F27</f>
        <v>-1860760.59</v>
      </c>
      <c r="J25" s="75">
        <f t="shared" si="4"/>
        <v>361.81618733950967</v>
      </c>
      <c r="K25" s="75" t="str">
        <f t="shared" si="5"/>
        <v/>
      </c>
    </row>
    <row r="26" spans="1:15" s="62" customFormat="1" ht="26.25" customHeight="1" x14ac:dyDescent="0.25">
      <c r="A26" s="248" t="s">
        <v>347</v>
      </c>
      <c r="B26" s="249"/>
      <c r="C26" s="249"/>
      <c r="D26" s="249"/>
      <c r="E26" s="250"/>
      <c r="F26" s="134">
        <v>-1346477.18</v>
      </c>
      <c r="G26" s="134">
        <f>G16+G23</f>
        <v>583192</v>
      </c>
      <c r="H26" s="134"/>
      <c r="I26" s="134">
        <f>I16+I23</f>
        <v>1233142.110000001</v>
      </c>
      <c r="J26" s="135">
        <f t="shared" si="4"/>
        <v>-91.582845095079961</v>
      </c>
      <c r="K26" s="135"/>
    </row>
    <row r="27" spans="1:15" x14ac:dyDescent="0.25">
      <c r="A27" s="251" t="s">
        <v>39</v>
      </c>
      <c r="B27" s="238"/>
      <c r="C27" s="238"/>
      <c r="D27" s="238"/>
      <c r="E27" s="238"/>
      <c r="F27" s="24">
        <f>SUM(F25:F26)-0.01</f>
        <v>-1860760.59</v>
      </c>
      <c r="G27" s="184">
        <f>SUM(G25:G26)</f>
        <v>583192</v>
      </c>
      <c r="H27" s="24"/>
      <c r="I27" s="24">
        <f>SUM(I25:I26)</f>
        <v>-627618.47999999905</v>
      </c>
      <c r="J27" s="74">
        <f t="shared" ref="J27" si="6">I27/F27*100</f>
        <v>33.72913653550664</v>
      </c>
      <c r="K27" s="74">
        <f t="shared" ref="K27" si="7">IFERROR(I27/G27*100,"")</f>
        <v>-107.6178136874304</v>
      </c>
    </row>
    <row r="28" spans="1:15" ht="15.75" x14ac:dyDescent="0.25">
      <c r="A28" s="16"/>
      <c r="B28" s="4"/>
      <c r="C28" s="4"/>
      <c r="D28" s="4"/>
      <c r="E28" s="4"/>
      <c r="F28" s="5"/>
      <c r="G28" s="5"/>
      <c r="H28" s="5"/>
      <c r="I28" s="5"/>
      <c r="J28" s="5"/>
    </row>
    <row r="29" spans="1:15" ht="15" customHeight="1" x14ac:dyDescent="0.25">
      <c r="A29" s="247" t="s">
        <v>335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</row>
    <row r="30" spans="1:15" ht="15.75" customHeight="1" x14ac:dyDescent="0.25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N30" s="176"/>
    </row>
    <row r="31" spans="1:15" ht="15.75" customHeight="1" x14ac:dyDescent="0.25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spans="1:15" x14ac:dyDescent="0.25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</row>
    <row r="34" spans="1:1" ht="15" customHeight="1" x14ac:dyDescent="0.25">
      <c r="A34" t="s">
        <v>334</v>
      </c>
    </row>
  </sheetData>
  <mergeCells count="23">
    <mergeCell ref="A29:K32"/>
    <mergeCell ref="A26:E26"/>
    <mergeCell ref="A18:E18"/>
    <mergeCell ref="A16:E16"/>
    <mergeCell ref="A27:E27"/>
    <mergeCell ref="A25:E25"/>
    <mergeCell ref="A19:E19"/>
    <mergeCell ref="A20:E20"/>
    <mergeCell ref="A22:E22"/>
    <mergeCell ref="A23:E23"/>
    <mergeCell ref="A21:E21"/>
    <mergeCell ref="A1:K1"/>
    <mergeCell ref="A3:K3"/>
    <mergeCell ref="A5:K5"/>
    <mergeCell ref="A14:E14"/>
    <mergeCell ref="A15:E15"/>
    <mergeCell ref="A9:E9"/>
    <mergeCell ref="A10:E10"/>
    <mergeCell ref="A11:E11"/>
    <mergeCell ref="A7:E7"/>
    <mergeCell ref="A8:E8"/>
    <mergeCell ref="A12:E12"/>
    <mergeCell ref="A4:C4"/>
  </mergeCells>
  <pageMargins left="0.43307086614173229" right="0.43307086614173229" top="0.74803149606299213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topLeftCell="A85" workbookViewId="0">
      <selection activeCell="J46" sqref="J46"/>
    </sheetView>
  </sheetViews>
  <sheetFormatPr defaultRowHeight="15" x14ac:dyDescent="0.25"/>
  <cols>
    <col min="1" max="1" width="71" customWidth="1"/>
    <col min="2" max="2" width="13.85546875" customWidth="1"/>
    <col min="3" max="3" width="15.140625" customWidth="1"/>
    <col min="4" max="4" width="16.42578125" customWidth="1"/>
    <col min="5" max="5" width="14.5703125" style="26" customWidth="1"/>
    <col min="6" max="6" width="11.140625" style="26" customWidth="1"/>
    <col min="7" max="7" width="11.5703125" style="26" customWidth="1"/>
    <col min="10" max="12" width="12.7109375" bestFit="1" customWidth="1"/>
    <col min="13" max="13" width="11.7109375" bestFit="1" customWidth="1"/>
    <col min="14" max="14" width="15.28515625" customWidth="1"/>
  </cols>
  <sheetData>
    <row r="1" spans="1:14" ht="18" customHeight="1" x14ac:dyDescent="0.25">
      <c r="A1" s="1"/>
      <c r="B1" s="1"/>
      <c r="C1" s="1"/>
      <c r="D1" s="1"/>
      <c r="E1" s="6"/>
      <c r="F1" s="6"/>
    </row>
    <row r="2" spans="1:14" ht="15.75" customHeight="1" x14ac:dyDescent="0.25">
      <c r="A2" s="37" t="s">
        <v>4</v>
      </c>
      <c r="B2" s="37"/>
      <c r="C2" s="37"/>
      <c r="D2" s="37"/>
      <c r="E2" s="42"/>
      <c r="F2" s="42"/>
      <c r="G2" s="42"/>
      <c r="H2" s="36"/>
      <c r="I2" s="36"/>
      <c r="J2" s="36"/>
      <c r="K2" s="36"/>
    </row>
    <row r="3" spans="1:14" ht="11.25" customHeight="1" x14ac:dyDescent="0.25">
      <c r="A3" s="38"/>
      <c r="B3" s="38"/>
      <c r="C3" s="38"/>
      <c r="D3" s="38"/>
      <c r="E3" s="43"/>
      <c r="F3" s="43"/>
      <c r="G3" s="43"/>
      <c r="H3" s="7"/>
      <c r="I3" s="2"/>
      <c r="J3" s="2"/>
    </row>
    <row r="4" spans="1:14" ht="18" customHeight="1" x14ac:dyDescent="0.25">
      <c r="A4" s="37" t="s">
        <v>68</v>
      </c>
      <c r="B4" s="37"/>
      <c r="C4" s="37"/>
      <c r="D4" s="37"/>
      <c r="E4" s="42"/>
      <c r="F4" s="42"/>
      <c r="G4" s="42"/>
      <c r="H4" s="36"/>
      <c r="I4" s="36"/>
      <c r="J4" s="36"/>
      <c r="K4" s="36"/>
    </row>
    <row r="5" spans="1:14" ht="12" customHeight="1" x14ac:dyDescent="0.25">
      <c r="A5" s="38"/>
      <c r="B5" s="38"/>
      <c r="C5" s="38"/>
      <c r="D5" s="38"/>
      <c r="E5" s="43"/>
      <c r="F5" s="43"/>
      <c r="G5" s="43"/>
      <c r="H5" s="7"/>
      <c r="I5" s="2"/>
      <c r="J5" s="2"/>
    </row>
    <row r="6" spans="1:14" ht="15.75" customHeight="1" x14ac:dyDescent="0.25">
      <c r="A6" s="37" t="s">
        <v>69</v>
      </c>
      <c r="B6" s="37"/>
      <c r="C6" s="37"/>
      <c r="D6" s="37"/>
      <c r="E6" s="42"/>
      <c r="F6" s="42"/>
      <c r="G6" s="42"/>
      <c r="H6" s="36"/>
      <c r="I6" s="36"/>
      <c r="J6" s="36"/>
      <c r="K6" s="36"/>
    </row>
    <row r="7" spans="1:14" ht="12.75" customHeight="1" x14ac:dyDescent="0.25">
      <c r="A7" s="1"/>
      <c r="B7" s="3"/>
      <c r="C7" s="3"/>
      <c r="D7" s="3"/>
      <c r="E7" s="44"/>
      <c r="F7" s="45"/>
      <c r="G7" s="46" t="s">
        <v>38</v>
      </c>
    </row>
    <row r="8" spans="1:14" s="26" customFormat="1" ht="51" x14ac:dyDescent="0.25">
      <c r="A8" s="49" t="s">
        <v>2</v>
      </c>
      <c r="B8" s="47" t="s">
        <v>325</v>
      </c>
      <c r="C8" s="48" t="s">
        <v>329</v>
      </c>
      <c r="D8" s="48" t="s">
        <v>328</v>
      </c>
      <c r="E8" s="47" t="s">
        <v>327</v>
      </c>
      <c r="F8" s="48" t="s">
        <v>278</v>
      </c>
      <c r="G8" s="48" t="s">
        <v>279</v>
      </c>
    </row>
    <row r="9" spans="1:14" ht="12.75" customHeight="1" x14ac:dyDescent="0.25">
      <c r="A9" s="23">
        <v>1</v>
      </c>
      <c r="B9" s="23">
        <v>2</v>
      </c>
      <c r="C9" s="22">
        <v>3</v>
      </c>
      <c r="D9" s="22">
        <v>4</v>
      </c>
      <c r="E9" s="22">
        <v>5</v>
      </c>
      <c r="F9" s="22" t="s">
        <v>5</v>
      </c>
      <c r="G9" s="22" t="s">
        <v>36</v>
      </c>
    </row>
    <row r="10" spans="1:14" s="87" customFormat="1" ht="24" customHeight="1" x14ac:dyDescent="0.25">
      <c r="A10" s="84" t="s">
        <v>70</v>
      </c>
      <c r="B10" s="209">
        <f>B11+B38</f>
        <v>22667460.620000001</v>
      </c>
      <c r="C10" s="177">
        <f>+C11+C38</f>
        <v>24423062</v>
      </c>
      <c r="D10" s="209">
        <f>+D11+D38</f>
        <v>24551710</v>
      </c>
      <c r="E10" s="209">
        <f>+E11+E38</f>
        <v>25300214.330000002</v>
      </c>
      <c r="F10" s="86">
        <f t="shared" ref="F10" si="0">IFERROR($E10/B10*100,"")</f>
        <v>111.61468306545579</v>
      </c>
      <c r="G10" s="86">
        <f t="shared" ref="G10" si="1">IFERROR($E10/C10*100,"")</f>
        <v>103.59149204960461</v>
      </c>
      <c r="I10" s="210"/>
      <c r="J10" s="211"/>
      <c r="L10" s="131"/>
      <c r="N10" s="131"/>
    </row>
    <row r="11" spans="1:14" x14ac:dyDescent="0.25">
      <c r="A11" s="30" t="s">
        <v>40</v>
      </c>
      <c r="B11" s="33">
        <f>+B12+B19+B22+B27+B32</f>
        <v>22661596.620000001</v>
      </c>
      <c r="C11" s="33">
        <f>+C12+C19+C22+C27+C34</f>
        <v>24411062</v>
      </c>
      <c r="D11" s="33">
        <f>+D12+D19+D22+D27+D34</f>
        <v>24539710</v>
      </c>
      <c r="E11" s="33">
        <f>+E12+E19+E22+E27+E34</f>
        <v>25300214.330000002</v>
      </c>
      <c r="F11" s="82">
        <f t="shared" ref="F11:F41" si="2">IFERROR($E11/B11*100,"")</f>
        <v>111.64356490076824</v>
      </c>
      <c r="G11" s="82">
        <f>+E11/C11*100</f>
        <v>103.6424155983054</v>
      </c>
      <c r="J11" s="176"/>
    </row>
    <row r="12" spans="1:14" ht="15.75" customHeight="1" x14ac:dyDescent="0.25">
      <c r="A12" s="31" t="s">
        <v>41</v>
      </c>
      <c r="B12" s="34">
        <f>+B13+B15+B17</f>
        <v>770277.86999999988</v>
      </c>
      <c r="C12" s="179">
        <f>+C13+C15+C17</f>
        <v>657400</v>
      </c>
      <c r="D12" s="34">
        <f>+D13+D15+D17</f>
        <v>657400</v>
      </c>
      <c r="E12" s="34">
        <f>+E13+E15+E17</f>
        <v>1264816.9099999999</v>
      </c>
      <c r="F12" s="83">
        <f t="shared" si="2"/>
        <v>164.20268052099175</v>
      </c>
      <c r="G12" s="83">
        <f>+E12/C12*100</f>
        <v>192.39685275327045</v>
      </c>
      <c r="J12" s="176"/>
      <c r="L12" s="176"/>
    </row>
    <row r="13" spans="1:14" x14ac:dyDescent="0.25">
      <c r="A13" s="88" t="s">
        <v>287</v>
      </c>
      <c r="B13" s="90">
        <f>+B14</f>
        <v>603756.43999999994</v>
      </c>
      <c r="C13" s="180">
        <f>+C14</f>
        <v>0</v>
      </c>
      <c r="D13" s="90">
        <f>+D14</f>
        <v>0</v>
      </c>
      <c r="E13" s="90">
        <f>+E14</f>
        <v>0</v>
      </c>
      <c r="F13" s="91">
        <f t="shared" si="2"/>
        <v>0</v>
      </c>
      <c r="G13" s="91" t="str">
        <f t="shared" ref="G13:G41" si="3">IFERROR($E13/C13*100,"")</f>
        <v/>
      </c>
      <c r="K13" s="176"/>
      <c r="L13" s="176"/>
      <c r="M13" s="176"/>
      <c r="N13" s="176"/>
    </row>
    <row r="14" spans="1:14" x14ac:dyDescent="0.25">
      <c r="A14" s="32" t="s">
        <v>288</v>
      </c>
      <c r="B14" s="35">
        <v>603756.43999999994</v>
      </c>
      <c r="C14" s="181"/>
      <c r="D14" s="35">
        <v>0</v>
      </c>
      <c r="E14" s="35"/>
      <c r="F14" s="81">
        <f t="shared" si="2"/>
        <v>0</v>
      </c>
      <c r="G14" s="81" t="str">
        <f t="shared" si="3"/>
        <v/>
      </c>
      <c r="L14" s="176"/>
    </row>
    <row r="15" spans="1:14" x14ac:dyDescent="0.25">
      <c r="A15" s="88" t="s">
        <v>42</v>
      </c>
      <c r="B15" s="90">
        <f>+B16</f>
        <v>156734.23000000001</v>
      </c>
      <c r="C15" s="180">
        <f>+C16</f>
        <v>150000</v>
      </c>
      <c r="D15" s="90">
        <f>+D16</f>
        <v>150000</v>
      </c>
      <c r="E15" s="90">
        <f>+E16</f>
        <v>280123.57</v>
      </c>
      <c r="F15" s="91">
        <f t="shared" si="2"/>
        <v>178.72520252914759</v>
      </c>
      <c r="G15" s="91">
        <f t="shared" si="3"/>
        <v>186.74904666666669</v>
      </c>
      <c r="K15" s="176"/>
      <c r="L15" s="176"/>
    </row>
    <row r="16" spans="1:14" x14ac:dyDescent="0.25">
      <c r="A16" s="32" t="s">
        <v>43</v>
      </c>
      <c r="B16" s="35">
        <v>156734.23000000001</v>
      </c>
      <c r="C16" s="181">
        <v>150000</v>
      </c>
      <c r="D16" s="212">
        <v>150000</v>
      </c>
      <c r="E16" s="35">
        <v>280123.57</v>
      </c>
      <c r="F16" s="81">
        <f t="shared" si="2"/>
        <v>178.72520252914759</v>
      </c>
      <c r="G16" s="81">
        <f t="shared" si="3"/>
        <v>186.74904666666669</v>
      </c>
      <c r="L16" s="176"/>
    </row>
    <row r="17" spans="1:13" x14ac:dyDescent="0.25">
      <c r="A17" s="88" t="s">
        <v>44</v>
      </c>
      <c r="B17" s="90">
        <f>+B18</f>
        <v>9787.2000000000007</v>
      </c>
      <c r="C17" s="180">
        <f>+C18</f>
        <v>507400</v>
      </c>
      <c r="D17" s="90">
        <f>+D18</f>
        <v>507400</v>
      </c>
      <c r="E17" s="90">
        <f>+E18</f>
        <v>984693.34</v>
      </c>
      <c r="F17" s="91">
        <f>IFERROR($E17/B17*100,"")</f>
        <v>10061.032164459701</v>
      </c>
      <c r="G17" s="91">
        <f t="shared" si="3"/>
        <v>194.06648403626329</v>
      </c>
      <c r="L17" s="176"/>
    </row>
    <row r="18" spans="1:13" x14ac:dyDescent="0.25">
      <c r="A18" s="32" t="s">
        <v>45</v>
      </c>
      <c r="B18" s="35">
        <v>9787.2000000000007</v>
      </c>
      <c r="C18" s="181">
        <v>507400</v>
      </c>
      <c r="D18" s="212">
        <v>507400</v>
      </c>
      <c r="E18" s="35">
        <v>984693.34</v>
      </c>
      <c r="F18" s="81">
        <f t="shared" si="2"/>
        <v>10061.032164459701</v>
      </c>
      <c r="G18" s="81">
        <f t="shared" si="3"/>
        <v>194.06648403626329</v>
      </c>
      <c r="L18" s="176"/>
    </row>
    <row r="19" spans="1:13" x14ac:dyDescent="0.25">
      <c r="A19" s="31" t="s">
        <v>46</v>
      </c>
      <c r="B19" s="34">
        <f t="shared" ref="B19:E20" si="4">+B20</f>
        <v>134437.60999999999</v>
      </c>
      <c r="C19" s="179">
        <f>+C20</f>
        <v>136500</v>
      </c>
      <c r="D19" s="34">
        <f>+D20</f>
        <v>136500</v>
      </c>
      <c r="E19" s="34">
        <f t="shared" si="4"/>
        <v>122239.8</v>
      </c>
      <c r="F19" s="83">
        <f t="shared" si="2"/>
        <v>90.926787526198964</v>
      </c>
      <c r="G19" s="83">
        <f t="shared" si="3"/>
        <v>89.552967032967032</v>
      </c>
    </row>
    <row r="20" spans="1:13" x14ac:dyDescent="0.25">
      <c r="A20" s="88" t="s">
        <v>47</v>
      </c>
      <c r="B20" s="90">
        <f t="shared" si="4"/>
        <v>134437.60999999999</v>
      </c>
      <c r="C20" s="180">
        <f t="shared" si="4"/>
        <v>136500</v>
      </c>
      <c r="D20" s="90">
        <f>+D21</f>
        <v>136500</v>
      </c>
      <c r="E20" s="90">
        <f t="shared" si="4"/>
        <v>122239.8</v>
      </c>
      <c r="F20" s="91">
        <f t="shared" si="2"/>
        <v>90.926787526198964</v>
      </c>
      <c r="G20" s="91">
        <f t="shared" si="3"/>
        <v>89.552967032967032</v>
      </c>
      <c r="K20" s="176"/>
      <c r="L20" s="176"/>
    </row>
    <row r="21" spans="1:13" x14ac:dyDescent="0.25">
      <c r="A21" s="32" t="s">
        <v>48</v>
      </c>
      <c r="B21" s="35">
        <v>134437.60999999999</v>
      </c>
      <c r="C21" s="181">
        <v>136500</v>
      </c>
      <c r="D21" s="212">
        <v>136500</v>
      </c>
      <c r="E21" s="35">
        <v>122239.8</v>
      </c>
      <c r="F21" s="81">
        <f t="shared" si="2"/>
        <v>90.926787526198964</v>
      </c>
      <c r="G21" s="81">
        <f t="shared" si="3"/>
        <v>89.552967032967032</v>
      </c>
    </row>
    <row r="22" spans="1:13" x14ac:dyDescent="0.25">
      <c r="A22" s="31" t="s">
        <v>49</v>
      </c>
      <c r="B22" s="34">
        <f t="shared" ref="B22:C23" si="5">+B23</f>
        <v>269226.88</v>
      </c>
      <c r="C22" s="179">
        <f t="shared" si="5"/>
        <v>282700</v>
      </c>
      <c r="D22" s="34">
        <f>+D23</f>
        <v>282700</v>
      </c>
      <c r="E22" s="34">
        <f>+E23+E25</f>
        <v>417293.91</v>
      </c>
      <c r="F22" s="83">
        <f t="shared" si="2"/>
        <v>154.99711990125203</v>
      </c>
      <c r="G22" s="83">
        <f t="shared" si="3"/>
        <v>147.61015564202333</v>
      </c>
      <c r="K22" s="176"/>
    </row>
    <row r="23" spans="1:13" x14ac:dyDescent="0.25">
      <c r="A23" s="88" t="s">
        <v>50</v>
      </c>
      <c r="B23" s="90">
        <f t="shared" si="5"/>
        <v>269226.88</v>
      </c>
      <c r="C23" s="180">
        <f t="shared" si="5"/>
        <v>282700</v>
      </c>
      <c r="D23" s="90">
        <f>+D24</f>
        <v>282700</v>
      </c>
      <c r="E23" s="90">
        <f>+E24</f>
        <v>412836.91</v>
      </c>
      <c r="F23" s="91">
        <f t="shared" si="2"/>
        <v>153.34163884378856</v>
      </c>
      <c r="G23" s="91">
        <f t="shared" si="3"/>
        <v>146.03357269189954</v>
      </c>
    </row>
    <row r="24" spans="1:13" x14ac:dyDescent="0.25">
      <c r="A24" s="32" t="s">
        <v>51</v>
      </c>
      <c r="B24" s="35">
        <v>269226.88</v>
      </c>
      <c r="C24" s="181">
        <v>282700</v>
      </c>
      <c r="D24" s="212">
        <v>282700</v>
      </c>
      <c r="E24" s="35">
        <v>412836.91</v>
      </c>
      <c r="F24" s="81">
        <f t="shared" si="2"/>
        <v>153.34163884378856</v>
      </c>
      <c r="G24" s="81">
        <f t="shared" si="3"/>
        <v>146.03357269189954</v>
      </c>
    </row>
    <row r="25" spans="1:13" x14ac:dyDescent="0.25">
      <c r="A25" s="88" t="s">
        <v>52</v>
      </c>
      <c r="B25" s="90"/>
      <c r="C25" s="180"/>
      <c r="D25" s="90">
        <f>+D26</f>
        <v>0</v>
      </c>
      <c r="E25" s="90">
        <f>+E26</f>
        <v>4457</v>
      </c>
      <c r="F25" s="91" t="str">
        <f t="shared" si="2"/>
        <v/>
      </c>
      <c r="G25" s="91" t="str">
        <f t="shared" si="3"/>
        <v/>
      </c>
    </row>
    <row r="26" spans="1:13" ht="15.75" customHeight="1" x14ac:dyDescent="0.25">
      <c r="A26" s="32" t="s">
        <v>53</v>
      </c>
      <c r="B26" s="35"/>
      <c r="C26" s="181"/>
      <c r="D26" s="80"/>
      <c r="E26" s="35">
        <v>4457</v>
      </c>
      <c r="F26" s="81" t="str">
        <f t="shared" si="2"/>
        <v/>
      </c>
      <c r="G26" s="81" t="str">
        <f t="shared" si="3"/>
        <v/>
      </c>
    </row>
    <row r="27" spans="1:13" ht="15.75" customHeight="1" x14ac:dyDescent="0.25">
      <c r="A27" s="31" t="s">
        <v>54</v>
      </c>
      <c r="B27" s="34">
        <f>+B28</f>
        <v>4009607.64</v>
      </c>
      <c r="C27" s="179">
        <f>+C28+C32</f>
        <v>23334462</v>
      </c>
      <c r="D27" s="34">
        <f>+D28+D32</f>
        <v>23463110</v>
      </c>
      <c r="E27" s="34">
        <f>+E28+E32</f>
        <v>23495863.710000001</v>
      </c>
      <c r="F27" s="83">
        <f t="shared" si="2"/>
        <v>585.98909967160773</v>
      </c>
      <c r="G27" s="83">
        <f t="shared" si="3"/>
        <v>100.69168815634146</v>
      </c>
      <c r="L27" s="176"/>
    </row>
    <row r="28" spans="1:13" x14ac:dyDescent="0.25">
      <c r="A28" s="88" t="s">
        <v>55</v>
      </c>
      <c r="B28" s="90">
        <f>+B29+B30+B31</f>
        <v>4009607.64</v>
      </c>
      <c r="C28" s="180">
        <f>+C29+C30+C31</f>
        <v>4417262</v>
      </c>
      <c r="D28" s="90">
        <f>+D29+D30+D31</f>
        <v>4545910</v>
      </c>
      <c r="E28" s="90">
        <f>+E29+E30+E31</f>
        <v>3006610.7600000002</v>
      </c>
      <c r="F28" s="91">
        <f t="shared" si="2"/>
        <v>74.985161391003345</v>
      </c>
      <c r="G28" s="91">
        <f t="shared" si="3"/>
        <v>68.065031234280426</v>
      </c>
      <c r="J28" s="176"/>
    </row>
    <row r="29" spans="1:13" ht="15.75" customHeight="1" x14ac:dyDescent="0.25">
      <c r="A29" s="32" t="s">
        <v>56</v>
      </c>
      <c r="B29" s="35">
        <v>960081.43</v>
      </c>
      <c r="C29" s="181">
        <v>1409410</v>
      </c>
      <c r="D29" s="212">
        <v>1409410</v>
      </c>
      <c r="E29" s="35">
        <v>1504031.44</v>
      </c>
      <c r="F29" s="81">
        <f t="shared" si="2"/>
        <v>156.65665359239372</v>
      </c>
      <c r="G29" s="81">
        <f t="shared" si="3"/>
        <v>106.71354964133928</v>
      </c>
      <c r="J29" s="176"/>
      <c r="M29" s="176"/>
    </row>
    <row r="30" spans="1:13" ht="15.75" customHeight="1" x14ac:dyDescent="0.25">
      <c r="A30" s="32" t="s">
        <v>57</v>
      </c>
      <c r="B30" s="35">
        <v>907226.76</v>
      </c>
      <c r="C30" s="181">
        <v>907230</v>
      </c>
      <c r="D30" s="212">
        <v>907230</v>
      </c>
      <c r="E30" s="35">
        <v>907226.76</v>
      </c>
      <c r="F30" s="81">
        <f t="shared" si="2"/>
        <v>100</v>
      </c>
      <c r="G30" s="81">
        <f t="shared" si="3"/>
        <v>99.999642868952748</v>
      </c>
    </row>
    <row r="31" spans="1:13" ht="15.75" customHeight="1" x14ac:dyDescent="0.25">
      <c r="A31" s="32" t="s">
        <v>289</v>
      </c>
      <c r="B31" s="35">
        <v>2142299.4500000002</v>
      </c>
      <c r="C31" s="181">
        <v>2100622</v>
      </c>
      <c r="D31" s="212">
        <v>2229270</v>
      </c>
      <c r="E31" s="35">
        <v>595352.56000000006</v>
      </c>
      <c r="F31" s="81">
        <f t="shared" si="2"/>
        <v>27.790352091067383</v>
      </c>
      <c r="G31" s="81">
        <f t="shared" si="3"/>
        <v>28.341727355040558</v>
      </c>
      <c r="K31" s="176"/>
    </row>
    <row r="32" spans="1:13" x14ac:dyDescent="0.25">
      <c r="A32" s="88" t="s">
        <v>58</v>
      </c>
      <c r="B32" s="90">
        <f>+B33</f>
        <v>17478046.620000001</v>
      </c>
      <c r="C32" s="180">
        <f>+C33</f>
        <v>18917200</v>
      </c>
      <c r="D32" s="90">
        <f>+D33</f>
        <v>18917200</v>
      </c>
      <c r="E32" s="90">
        <f>+E33</f>
        <v>20489252.949999999</v>
      </c>
      <c r="F32" s="91">
        <f t="shared" si="2"/>
        <v>117.22850611094205</v>
      </c>
      <c r="G32" s="91">
        <f t="shared" si="3"/>
        <v>108.31017777472354</v>
      </c>
    </row>
    <row r="33" spans="1:14" ht="15.75" customHeight="1" x14ac:dyDescent="0.25">
      <c r="A33" s="32" t="s">
        <v>59</v>
      </c>
      <c r="B33" s="35">
        <v>17478046.620000001</v>
      </c>
      <c r="C33" s="181">
        <v>18917200</v>
      </c>
      <c r="D33" s="212">
        <v>18917200</v>
      </c>
      <c r="E33" s="35">
        <v>20489252.949999999</v>
      </c>
      <c r="F33" s="81">
        <f t="shared" si="2"/>
        <v>117.22850611094205</v>
      </c>
      <c r="G33" s="81">
        <f t="shared" si="3"/>
        <v>108.31017777472354</v>
      </c>
    </row>
    <row r="34" spans="1:14" ht="15.75" customHeight="1" x14ac:dyDescent="0.25">
      <c r="A34" s="31" t="s">
        <v>60</v>
      </c>
      <c r="B34" s="34">
        <f>+B35</f>
        <v>0</v>
      </c>
      <c r="C34" s="179">
        <f>+C35</f>
        <v>0</v>
      </c>
      <c r="D34" s="34">
        <f>+D35</f>
        <v>0</v>
      </c>
      <c r="E34" s="34"/>
      <c r="F34" s="83" t="str">
        <f t="shared" si="2"/>
        <v/>
      </c>
      <c r="G34" s="83" t="str">
        <f t="shared" si="3"/>
        <v/>
      </c>
      <c r="J34" s="176"/>
    </row>
    <row r="35" spans="1:14" x14ac:dyDescent="0.25">
      <c r="A35" s="88" t="s">
        <v>61</v>
      </c>
      <c r="B35" s="90">
        <f>+B36+B37</f>
        <v>0</v>
      </c>
      <c r="C35" s="180">
        <f>+C36</f>
        <v>0</v>
      </c>
      <c r="D35" s="90">
        <f>+D36+D37</f>
        <v>0</v>
      </c>
      <c r="E35" s="90"/>
      <c r="F35" s="91" t="str">
        <f t="shared" si="2"/>
        <v/>
      </c>
      <c r="G35" s="91" t="str">
        <f t="shared" si="3"/>
        <v/>
      </c>
    </row>
    <row r="36" spans="1:14" ht="15.75" customHeight="1" x14ac:dyDescent="0.25">
      <c r="A36" s="32" t="s">
        <v>62</v>
      </c>
      <c r="B36" s="35">
        <v>0</v>
      </c>
      <c r="C36" s="181">
        <v>0</v>
      </c>
      <c r="D36" s="35">
        <v>0</v>
      </c>
      <c r="E36" s="35"/>
      <c r="F36" s="81" t="str">
        <f t="shared" si="2"/>
        <v/>
      </c>
      <c r="G36" s="81" t="str">
        <f t="shared" si="3"/>
        <v/>
      </c>
    </row>
    <row r="37" spans="1:14" ht="15.75" customHeight="1" x14ac:dyDescent="0.25">
      <c r="A37" s="32" t="s">
        <v>63</v>
      </c>
      <c r="B37" s="35">
        <v>0</v>
      </c>
      <c r="C37" s="181">
        <v>0</v>
      </c>
      <c r="D37" s="35">
        <v>0</v>
      </c>
      <c r="E37" s="35"/>
      <c r="F37" s="81" t="str">
        <f t="shared" si="2"/>
        <v/>
      </c>
      <c r="G37" s="81" t="str">
        <f t="shared" si="3"/>
        <v/>
      </c>
    </row>
    <row r="38" spans="1:14" ht="15.75" customHeight="1" x14ac:dyDescent="0.25">
      <c r="A38" s="30" t="s">
        <v>64</v>
      </c>
      <c r="B38" s="33">
        <f t="shared" ref="B38:C40" si="6">+B39</f>
        <v>5864</v>
      </c>
      <c r="C38" s="178">
        <f t="shared" si="6"/>
        <v>12000</v>
      </c>
      <c r="D38" s="33">
        <f t="shared" ref="D38:E40" si="7">+D39</f>
        <v>12000</v>
      </c>
      <c r="E38" s="33">
        <f t="shared" si="7"/>
        <v>0</v>
      </c>
      <c r="F38" s="82">
        <f t="shared" si="2"/>
        <v>0</v>
      </c>
      <c r="G38" s="82">
        <f t="shared" si="3"/>
        <v>0</v>
      </c>
    </row>
    <row r="39" spans="1:14" ht="15.75" customHeight="1" x14ac:dyDescent="0.25">
      <c r="A39" s="31" t="s">
        <v>65</v>
      </c>
      <c r="B39" s="34">
        <f t="shared" si="6"/>
        <v>5864</v>
      </c>
      <c r="C39" s="179">
        <f t="shared" si="6"/>
        <v>12000</v>
      </c>
      <c r="D39" s="34">
        <f t="shared" si="7"/>
        <v>12000</v>
      </c>
      <c r="E39" s="34">
        <f t="shared" si="7"/>
        <v>0</v>
      </c>
      <c r="F39" s="83">
        <f t="shared" si="2"/>
        <v>0</v>
      </c>
      <c r="G39" s="83">
        <f t="shared" si="3"/>
        <v>0</v>
      </c>
    </row>
    <row r="40" spans="1:14" x14ac:dyDescent="0.25">
      <c r="A40" s="88" t="s">
        <v>66</v>
      </c>
      <c r="B40" s="90">
        <f t="shared" si="6"/>
        <v>5864</v>
      </c>
      <c r="C40" s="180">
        <f t="shared" si="6"/>
        <v>12000</v>
      </c>
      <c r="D40" s="90">
        <f t="shared" si="7"/>
        <v>12000</v>
      </c>
      <c r="E40" s="90">
        <f t="shared" si="7"/>
        <v>0</v>
      </c>
      <c r="F40" s="91">
        <f t="shared" si="2"/>
        <v>0</v>
      </c>
      <c r="G40" s="91">
        <f t="shared" si="3"/>
        <v>0</v>
      </c>
    </row>
    <row r="41" spans="1:14" ht="15.75" customHeight="1" x14ac:dyDescent="0.25">
      <c r="A41" s="32" t="s">
        <v>67</v>
      </c>
      <c r="B41" s="35">
        <v>5864</v>
      </c>
      <c r="C41" s="181">
        <v>12000</v>
      </c>
      <c r="D41" s="35">
        <v>12000</v>
      </c>
      <c r="E41" s="35">
        <v>0</v>
      </c>
      <c r="F41" s="81">
        <f t="shared" si="2"/>
        <v>0</v>
      </c>
      <c r="G41" s="81">
        <f t="shared" si="3"/>
        <v>0</v>
      </c>
    </row>
    <row r="42" spans="1:14" ht="15.75" customHeight="1" x14ac:dyDescent="0.25">
      <c r="F42" s="92"/>
      <c r="G42" s="92"/>
    </row>
    <row r="43" spans="1:14" ht="15.75" customHeight="1" x14ac:dyDescent="0.25">
      <c r="A43" s="7"/>
      <c r="B43" s="7"/>
      <c r="C43" s="7"/>
      <c r="D43" s="7"/>
      <c r="E43" s="2"/>
      <c r="F43" s="93"/>
      <c r="G43" s="93"/>
    </row>
    <row r="44" spans="1:14" s="26" customFormat="1" ht="51" x14ac:dyDescent="0.25">
      <c r="A44" s="49" t="s">
        <v>2</v>
      </c>
      <c r="B44" s="47" t="s">
        <v>325</v>
      </c>
      <c r="C44" s="48" t="s">
        <v>326</v>
      </c>
      <c r="D44" s="48" t="s">
        <v>328</v>
      </c>
      <c r="E44" s="47" t="s">
        <v>327</v>
      </c>
      <c r="F44" s="94" t="s">
        <v>278</v>
      </c>
      <c r="G44" s="94" t="s">
        <v>279</v>
      </c>
    </row>
    <row r="45" spans="1:14" ht="12.75" customHeight="1" x14ac:dyDescent="0.25">
      <c r="A45" s="23">
        <v>1</v>
      </c>
      <c r="B45" s="23">
        <v>2</v>
      </c>
      <c r="C45" s="22">
        <v>3</v>
      </c>
      <c r="D45" s="22">
        <v>4</v>
      </c>
      <c r="E45" s="22">
        <v>5</v>
      </c>
      <c r="F45" s="95" t="s">
        <v>5</v>
      </c>
      <c r="G45" s="95" t="s">
        <v>36</v>
      </c>
    </row>
    <row r="46" spans="1:14" s="87" customFormat="1" ht="25.5" customHeight="1" x14ac:dyDescent="0.25">
      <c r="A46" s="84" t="s">
        <v>132</v>
      </c>
      <c r="B46" s="209">
        <f>+B47+B98</f>
        <v>22274517.260000002</v>
      </c>
      <c r="C46" s="177">
        <f>C47+C98</f>
        <v>22932632</v>
      </c>
      <c r="D46" s="85">
        <f>+D47+D98</f>
        <v>23061280</v>
      </c>
      <c r="E46" s="177">
        <f>+E47+E98</f>
        <v>23159845.460000001</v>
      </c>
      <c r="F46" s="86">
        <f t="shared" ref="F46:F106" si="8">IFERROR($E46/B46*100,"")</f>
        <v>103.97462351110005</v>
      </c>
      <c r="G46" s="86">
        <f>IFERROR($E46/C46*100,"")</f>
        <v>100.99078666591781</v>
      </c>
      <c r="J46" s="131"/>
      <c r="L46" s="131"/>
      <c r="N46" s="131"/>
    </row>
    <row r="47" spans="1:14" x14ac:dyDescent="0.25">
      <c r="A47" s="30" t="s">
        <v>71</v>
      </c>
      <c r="B47" s="33">
        <f>+B48+B55+B87+B94</f>
        <v>20030601.310000002</v>
      </c>
      <c r="C47" s="33">
        <f>+C48+C55+C87+C94</f>
        <v>20828810</v>
      </c>
      <c r="D47" s="33">
        <f>+D48+D55+D87+D94</f>
        <v>20828810</v>
      </c>
      <c r="E47" s="33">
        <f>+E48+E55+E87+E94</f>
        <v>22399518.150000002</v>
      </c>
      <c r="F47" s="82">
        <f t="shared" si="8"/>
        <v>111.82648889735202</v>
      </c>
      <c r="G47" s="82">
        <f t="shared" ref="G47:G106" si="9">IFERROR($E47/C47*100,"")</f>
        <v>107.54103642982966</v>
      </c>
      <c r="J47" s="176"/>
      <c r="K47" s="176"/>
    </row>
    <row r="48" spans="1:14" x14ac:dyDescent="0.25">
      <c r="A48" s="31" t="s">
        <v>72</v>
      </c>
      <c r="B48" s="34">
        <f>+B49+B51+B53</f>
        <v>16412335.510000002</v>
      </c>
      <c r="C48" s="179">
        <f>+C49+C51+C53</f>
        <v>17127800</v>
      </c>
      <c r="D48" s="34">
        <f>+D49+D51+D53</f>
        <v>17127800</v>
      </c>
      <c r="E48" s="34">
        <f>+E49+E51+E53</f>
        <v>18554361.640000001</v>
      </c>
      <c r="F48" s="83">
        <f t="shared" si="8"/>
        <v>113.05131819109393</v>
      </c>
      <c r="G48" s="83">
        <f t="shared" si="9"/>
        <v>108.3289251392473</v>
      </c>
      <c r="J48" s="176"/>
      <c r="L48" s="176"/>
      <c r="N48" s="176"/>
    </row>
    <row r="49" spans="1:10" x14ac:dyDescent="0.25">
      <c r="A49" s="88" t="s">
        <v>73</v>
      </c>
      <c r="B49" s="90">
        <f>+B50</f>
        <v>13962203.310000001</v>
      </c>
      <c r="C49" s="180">
        <f>+C50</f>
        <v>14430000</v>
      </c>
      <c r="D49" s="90">
        <f>+D50</f>
        <v>14430000</v>
      </c>
      <c r="E49" s="90">
        <f>+E50</f>
        <v>15680218.800000001</v>
      </c>
      <c r="F49" s="91">
        <f t="shared" si="8"/>
        <v>112.30475915480707</v>
      </c>
      <c r="G49" s="91">
        <f t="shared" si="9"/>
        <v>108.66402494802496</v>
      </c>
    </row>
    <row r="50" spans="1:10" x14ac:dyDescent="0.25">
      <c r="A50" s="32" t="s">
        <v>74</v>
      </c>
      <c r="B50" s="35">
        <v>13962203.310000001</v>
      </c>
      <c r="C50" s="181">
        <v>14430000</v>
      </c>
      <c r="D50" s="35">
        <v>14430000</v>
      </c>
      <c r="E50" s="35">
        <v>15680218.800000001</v>
      </c>
      <c r="F50" s="81">
        <f t="shared" si="8"/>
        <v>112.30475915480707</v>
      </c>
      <c r="G50" s="81">
        <f t="shared" si="9"/>
        <v>108.66402494802496</v>
      </c>
    </row>
    <row r="51" spans="1:10" x14ac:dyDescent="0.25">
      <c r="A51" s="88" t="s">
        <v>75</v>
      </c>
      <c r="B51" s="90">
        <f>+B52</f>
        <v>411048.74</v>
      </c>
      <c r="C51" s="180">
        <f>+C52</f>
        <v>444800</v>
      </c>
      <c r="D51" s="90">
        <f>+D52</f>
        <v>444800</v>
      </c>
      <c r="E51" s="90">
        <f>+E52</f>
        <v>474123.92</v>
      </c>
      <c r="F51" s="91">
        <f t="shared" si="8"/>
        <v>115.34493938602026</v>
      </c>
      <c r="G51" s="91">
        <f t="shared" si="9"/>
        <v>106.59260791366907</v>
      </c>
    </row>
    <row r="52" spans="1:10" x14ac:dyDescent="0.25">
      <c r="A52" s="32" t="s">
        <v>76</v>
      </c>
      <c r="B52" s="35">
        <v>411048.74</v>
      </c>
      <c r="C52" s="181">
        <v>444800</v>
      </c>
      <c r="D52" s="35">
        <v>444800</v>
      </c>
      <c r="E52" s="35">
        <v>474123.92</v>
      </c>
      <c r="F52" s="81">
        <f t="shared" si="8"/>
        <v>115.34493938602026</v>
      </c>
      <c r="G52" s="81">
        <f t="shared" si="9"/>
        <v>106.59260791366907</v>
      </c>
    </row>
    <row r="53" spans="1:10" x14ac:dyDescent="0.25">
      <c r="A53" s="88" t="s">
        <v>77</v>
      </c>
      <c r="B53" s="90">
        <f>+B54</f>
        <v>2039083.46</v>
      </c>
      <c r="C53" s="180">
        <f>+C54</f>
        <v>2253000</v>
      </c>
      <c r="D53" s="90">
        <f>+D54</f>
        <v>2253000</v>
      </c>
      <c r="E53" s="90">
        <f>+E54</f>
        <v>2400018.92</v>
      </c>
      <c r="F53" s="91">
        <f t="shared" si="8"/>
        <v>117.70086742795706</v>
      </c>
      <c r="G53" s="91">
        <f t="shared" si="9"/>
        <v>106.52547359076787</v>
      </c>
    </row>
    <row r="54" spans="1:10" x14ac:dyDescent="0.25">
      <c r="A54" s="32" t="s">
        <v>78</v>
      </c>
      <c r="B54" s="35">
        <v>2039083.46</v>
      </c>
      <c r="C54" s="181">
        <v>2253000</v>
      </c>
      <c r="D54" s="35">
        <v>2253000</v>
      </c>
      <c r="E54" s="35">
        <v>2400018.92</v>
      </c>
      <c r="F54" s="81">
        <f t="shared" si="8"/>
        <v>117.70086742795706</v>
      </c>
      <c r="G54" s="81">
        <f t="shared" si="9"/>
        <v>106.52547359076787</v>
      </c>
    </row>
    <row r="55" spans="1:10" x14ac:dyDescent="0.25">
      <c r="A55" s="31" t="s">
        <v>79</v>
      </c>
      <c r="B55" s="34">
        <f>+B56+B60+B67+B77</f>
        <v>3259883.2800000003</v>
      </c>
      <c r="C55" s="179">
        <f>+C56+C60+C67+C77+C85</f>
        <v>3574800</v>
      </c>
      <c r="D55" s="34">
        <f>+D56+D60+D67+D77+D85</f>
        <v>3574800</v>
      </c>
      <c r="E55" s="34">
        <f>+E56+E60+E67+E77+E85</f>
        <v>3676966.3199999994</v>
      </c>
      <c r="F55" s="83">
        <f t="shared" si="8"/>
        <v>112.79441636941058</v>
      </c>
      <c r="G55" s="83">
        <f t="shared" si="9"/>
        <v>102.85795904665993</v>
      </c>
    </row>
    <row r="56" spans="1:10" x14ac:dyDescent="0.25">
      <c r="A56" s="88" t="s">
        <v>80</v>
      </c>
      <c r="B56" s="90">
        <f>+B57+B58+B59</f>
        <v>514111.64</v>
      </c>
      <c r="C56" s="180">
        <f>+C57+C58+C59</f>
        <v>480600</v>
      </c>
      <c r="D56" s="90">
        <f>SUM(D57:D59)</f>
        <v>510600</v>
      </c>
      <c r="E56" s="90">
        <f>+E57+E58+E59</f>
        <v>580241.49</v>
      </c>
      <c r="F56" s="91">
        <f t="shared" si="8"/>
        <v>112.86293576235697</v>
      </c>
      <c r="G56" s="91">
        <f t="shared" si="9"/>
        <v>120.73272784019974</v>
      </c>
      <c r="J56" s="176"/>
    </row>
    <row r="57" spans="1:10" x14ac:dyDescent="0.25">
      <c r="A57" s="32" t="s">
        <v>81</v>
      </c>
      <c r="B57" s="35">
        <v>67235.69</v>
      </c>
      <c r="C57" s="181">
        <v>58500</v>
      </c>
      <c r="D57" s="35">
        <v>58500</v>
      </c>
      <c r="E57" s="35">
        <v>69570.31</v>
      </c>
      <c r="F57" s="81">
        <f t="shared" si="8"/>
        <v>103.47229276594024</v>
      </c>
      <c r="G57" s="81">
        <f t="shared" si="9"/>
        <v>118.92360683760683</v>
      </c>
    </row>
    <row r="58" spans="1:10" x14ac:dyDescent="0.25">
      <c r="A58" s="32" t="s">
        <v>82</v>
      </c>
      <c r="B58" s="35">
        <v>366733.54</v>
      </c>
      <c r="C58" s="181">
        <v>374100</v>
      </c>
      <c r="D58" s="35">
        <v>374100</v>
      </c>
      <c r="E58" s="35">
        <v>390179.76</v>
      </c>
      <c r="F58" s="81">
        <f t="shared" si="8"/>
        <v>106.39325762241437</v>
      </c>
      <c r="G58" s="81">
        <f t="shared" si="9"/>
        <v>104.29825180433039</v>
      </c>
    </row>
    <row r="59" spans="1:10" x14ac:dyDescent="0.25">
      <c r="A59" s="32" t="s">
        <v>83</v>
      </c>
      <c r="B59" s="35">
        <v>80142.41</v>
      </c>
      <c r="C59" s="181">
        <v>48000</v>
      </c>
      <c r="D59" s="35">
        <v>78000</v>
      </c>
      <c r="E59" s="35">
        <v>120491.42</v>
      </c>
      <c r="F59" s="81">
        <f t="shared" si="8"/>
        <v>150.34663918891383</v>
      </c>
      <c r="G59" s="81">
        <f t="shared" si="9"/>
        <v>251.02379166666665</v>
      </c>
      <c r="J59" s="176"/>
    </row>
    <row r="60" spans="1:10" x14ac:dyDescent="0.25">
      <c r="A60" s="88" t="s">
        <v>84</v>
      </c>
      <c r="B60" s="90">
        <f>+B61+B62+B63+B64+B65+B66</f>
        <v>1283640.81</v>
      </c>
      <c r="C60" s="180">
        <f>+C61+C62+C63+C64+C65+C66</f>
        <v>1407000</v>
      </c>
      <c r="D60" s="90">
        <f>SUM(D61:D66)</f>
        <v>1312000</v>
      </c>
      <c r="E60" s="90">
        <f>+E61+E62+E63+E64+E65+E66</f>
        <v>1227709.95</v>
      </c>
      <c r="F60" s="91">
        <f t="shared" si="8"/>
        <v>95.642795121167879</v>
      </c>
      <c r="G60" s="91">
        <f t="shared" si="9"/>
        <v>87.257281449893384</v>
      </c>
      <c r="J60" s="176"/>
    </row>
    <row r="61" spans="1:10" x14ac:dyDescent="0.25">
      <c r="A61" s="32" t="s">
        <v>85</v>
      </c>
      <c r="B61" s="35">
        <v>69697.25</v>
      </c>
      <c r="C61" s="181">
        <v>68500</v>
      </c>
      <c r="D61" s="35">
        <v>68500</v>
      </c>
      <c r="E61" s="35">
        <v>79201.47</v>
      </c>
      <c r="F61" s="81">
        <f t="shared" si="8"/>
        <v>113.63643472303426</v>
      </c>
      <c r="G61" s="81">
        <f t="shared" si="9"/>
        <v>115.62258394160585</v>
      </c>
    </row>
    <row r="62" spans="1:10" x14ac:dyDescent="0.25">
      <c r="A62" s="32" t="s">
        <v>86</v>
      </c>
      <c r="B62" s="35">
        <v>194467.62</v>
      </c>
      <c r="C62" s="181"/>
      <c r="D62" s="35"/>
      <c r="E62" s="35">
        <v>0</v>
      </c>
      <c r="F62" s="81">
        <f t="shared" si="8"/>
        <v>0</v>
      </c>
      <c r="G62" s="81" t="str">
        <f t="shared" si="9"/>
        <v/>
      </c>
    </row>
    <row r="63" spans="1:10" x14ac:dyDescent="0.25">
      <c r="A63" s="32" t="s">
        <v>87</v>
      </c>
      <c r="B63" s="35">
        <v>689161.78</v>
      </c>
      <c r="C63" s="181">
        <v>794800</v>
      </c>
      <c r="D63" s="35">
        <v>769300</v>
      </c>
      <c r="E63" s="35">
        <v>728555.79</v>
      </c>
      <c r="F63" s="81">
        <f t="shared" si="8"/>
        <v>105.71622094307087</v>
      </c>
      <c r="G63" s="81">
        <f t="shared" si="9"/>
        <v>91.66529818822346</v>
      </c>
      <c r="J63" s="176"/>
    </row>
    <row r="64" spans="1:10" x14ac:dyDescent="0.25">
      <c r="A64" s="32" t="s">
        <v>88</v>
      </c>
      <c r="B64" s="35">
        <v>197253.55</v>
      </c>
      <c r="C64" s="181">
        <v>262700</v>
      </c>
      <c r="D64" s="35">
        <v>221200</v>
      </c>
      <c r="E64" s="35">
        <v>192384.19</v>
      </c>
      <c r="F64" s="81">
        <f t="shared" si="8"/>
        <v>97.531420854022656</v>
      </c>
      <c r="G64" s="81">
        <f t="shared" si="9"/>
        <v>73.233418347925394</v>
      </c>
      <c r="J64" s="176"/>
    </row>
    <row r="65" spans="1:10" x14ac:dyDescent="0.25">
      <c r="A65" s="32" t="s">
        <v>89</v>
      </c>
      <c r="B65" s="35">
        <v>99318.29</v>
      </c>
      <c r="C65" s="181">
        <v>120000</v>
      </c>
      <c r="D65" s="35">
        <v>103000</v>
      </c>
      <c r="E65" s="35">
        <v>114448.22</v>
      </c>
      <c r="F65" s="81">
        <f t="shared" si="8"/>
        <v>115.23378020302204</v>
      </c>
      <c r="G65" s="81">
        <f t="shared" si="9"/>
        <v>95.373516666666674</v>
      </c>
      <c r="J65" s="176"/>
    </row>
    <row r="66" spans="1:10" x14ac:dyDescent="0.25">
      <c r="A66" s="32" t="s">
        <v>90</v>
      </c>
      <c r="B66" s="35">
        <v>33742.32</v>
      </c>
      <c r="C66" s="181">
        <v>161000</v>
      </c>
      <c r="D66" s="35">
        <v>150000</v>
      </c>
      <c r="E66" s="35">
        <v>113120.28</v>
      </c>
      <c r="F66" s="81">
        <f>IFERROR($E66/B66*100,"")</f>
        <v>335.24748742825034</v>
      </c>
      <c r="G66" s="81">
        <f t="shared" si="9"/>
        <v>70.261043478260859</v>
      </c>
      <c r="J66" s="176"/>
    </row>
    <row r="67" spans="1:10" x14ac:dyDescent="0.25">
      <c r="A67" s="88" t="s">
        <v>91</v>
      </c>
      <c r="B67" s="90">
        <f>+B68+B69+B70+B71+B72+B73+B74+B75+B76</f>
        <v>1141606.1000000001</v>
      </c>
      <c r="C67" s="180">
        <f>+C68+C69+C70+C71+C72+C73+C74+C75+C76</f>
        <v>1280600</v>
      </c>
      <c r="D67" s="90">
        <f>SUM(D68:D76)</f>
        <v>1345600</v>
      </c>
      <c r="E67" s="90">
        <f>+E68+E69+E70+E71+E72+E73+E74+E75+E76</f>
        <v>1284361.9199999997</v>
      </c>
      <c r="F67" s="91">
        <f t="shared" si="8"/>
        <v>112.50482281059988</v>
      </c>
      <c r="G67" s="91">
        <f t="shared" si="9"/>
        <v>100.29376229892235</v>
      </c>
    </row>
    <row r="68" spans="1:10" x14ac:dyDescent="0.25">
      <c r="A68" s="32" t="s">
        <v>92</v>
      </c>
      <c r="B68" s="35">
        <v>38949.879999999997</v>
      </c>
      <c r="C68" s="181">
        <v>39500</v>
      </c>
      <c r="D68" s="35">
        <v>39500</v>
      </c>
      <c r="E68" s="35">
        <v>37004.61</v>
      </c>
      <c r="F68" s="81">
        <f t="shared" si="8"/>
        <v>95.005709902058754</v>
      </c>
      <c r="G68" s="81">
        <f t="shared" si="9"/>
        <v>93.682556962025316</v>
      </c>
    </row>
    <row r="69" spans="1:10" x14ac:dyDescent="0.25">
      <c r="A69" s="32" t="s">
        <v>93</v>
      </c>
      <c r="B69" s="35">
        <v>670296.78</v>
      </c>
      <c r="C69" s="181">
        <v>724000</v>
      </c>
      <c r="D69" s="35">
        <v>771200</v>
      </c>
      <c r="E69" s="35">
        <v>668574.81999999995</v>
      </c>
      <c r="F69" s="81">
        <f t="shared" si="8"/>
        <v>99.743104837830174</v>
      </c>
      <c r="G69" s="81">
        <f t="shared" si="9"/>
        <v>92.344588397790048</v>
      </c>
    </row>
    <row r="70" spans="1:10" x14ac:dyDescent="0.25">
      <c r="A70" s="32" t="s">
        <v>94</v>
      </c>
      <c r="B70" s="35">
        <v>2189.5</v>
      </c>
      <c r="C70" s="181">
        <v>2100</v>
      </c>
      <c r="D70" s="35">
        <v>2100</v>
      </c>
      <c r="E70" s="35">
        <v>86.83</v>
      </c>
      <c r="F70" s="81">
        <f t="shared" si="8"/>
        <v>3.9657456040191823</v>
      </c>
      <c r="G70" s="81">
        <f t="shared" si="9"/>
        <v>4.1347619047619046</v>
      </c>
    </row>
    <row r="71" spans="1:10" x14ac:dyDescent="0.25">
      <c r="A71" s="32" t="s">
        <v>95</v>
      </c>
      <c r="B71" s="35">
        <v>81505.649999999994</v>
      </c>
      <c r="C71" s="181">
        <v>57600</v>
      </c>
      <c r="D71" s="35">
        <v>57600</v>
      </c>
      <c r="E71" s="35">
        <v>47487.63</v>
      </c>
      <c r="F71" s="81">
        <f t="shared" si="8"/>
        <v>58.262991584019019</v>
      </c>
      <c r="G71" s="81">
        <f t="shared" si="9"/>
        <v>82.443802083333324</v>
      </c>
    </row>
    <row r="72" spans="1:10" x14ac:dyDescent="0.25">
      <c r="A72" s="32" t="s">
        <v>96</v>
      </c>
      <c r="B72" s="35">
        <v>22191.14</v>
      </c>
      <c r="C72" s="181">
        <v>17600</v>
      </c>
      <c r="D72" s="35">
        <v>17600</v>
      </c>
      <c r="E72" s="35">
        <v>17625.41</v>
      </c>
      <c r="F72" s="81">
        <f t="shared" si="8"/>
        <v>79.425437359234365</v>
      </c>
      <c r="G72" s="81">
        <f t="shared" si="9"/>
        <v>100.144375</v>
      </c>
    </row>
    <row r="73" spans="1:10" x14ac:dyDescent="0.25">
      <c r="A73" s="32" t="s">
        <v>97</v>
      </c>
      <c r="B73" s="35">
        <v>6973.16</v>
      </c>
      <c r="C73" s="181">
        <v>18200</v>
      </c>
      <c r="D73" s="35">
        <v>36000</v>
      </c>
      <c r="E73" s="35">
        <v>7795.37</v>
      </c>
      <c r="F73" s="81">
        <f t="shared" si="8"/>
        <v>111.79106746439204</v>
      </c>
      <c r="G73" s="81">
        <f t="shared" si="9"/>
        <v>42.831703296703296</v>
      </c>
    </row>
    <row r="74" spans="1:10" x14ac:dyDescent="0.25">
      <c r="A74" s="32" t="s">
        <v>98</v>
      </c>
      <c r="B74" s="35">
        <v>106443.11</v>
      </c>
      <c r="C74" s="181">
        <v>103800</v>
      </c>
      <c r="D74" s="35">
        <v>103800</v>
      </c>
      <c r="E74" s="35">
        <v>159449.46</v>
      </c>
      <c r="F74" s="81">
        <f t="shared" si="8"/>
        <v>149.79782157811809</v>
      </c>
      <c r="G74" s="81">
        <f t="shared" si="9"/>
        <v>153.61219653179191</v>
      </c>
    </row>
    <row r="75" spans="1:10" x14ac:dyDescent="0.25">
      <c r="A75" s="32" t="s">
        <v>99</v>
      </c>
      <c r="B75" s="35">
        <v>108917.32</v>
      </c>
      <c r="C75" s="181">
        <v>225300</v>
      </c>
      <c r="D75" s="35">
        <v>225300</v>
      </c>
      <c r="E75" s="35">
        <v>222090.15</v>
      </c>
      <c r="F75" s="81">
        <f t="shared" si="8"/>
        <v>203.90710127645443</v>
      </c>
      <c r="G75" s="81">
        <f t="shared" si="9"/>
        <v>98.575299600532617</v>
      </c>
    </row>
    <row r="76" spans="1:10" x14ac:dyDescent="0.25">
      <c r="A76" s="32" t="s">
        <v>100</v>
      </c>
      <c r="B76" s="35">
        <v>104139.56</v>
      </c>
      <c r="C76" s="181">
        <v>92500</v>
      </c>
      <c r="D76" s="35">
        <v>92500</v>
      </c>
      <c r="E76" s="35">
        <v>124247.64</v>
      </c>
      <c r="F76" s="81">
        <f t="shared" si="8"/>
        <v>119.3087814083332</v>
      </c>
      <c r="G76" s="81">
        <f t="shared" si="9"/>
        <v>134.32177297297295</v>
      </c>
    </row>
    <row r="77" spans="1:10" x14ac:dyDescent="0.25">
      <c r="A77" s="88" t="s">
        <v>101</v>
      </c>
      <c r="B77" s="90">
        <f>+B78+B79+B80+B81+B82+B83+B84</f>
        <v>320524.73</v>
      </c>
      <c r="C77" s="180">
        <f>+C78+C79+C80+C81+C82+C83+C84</f>
        <v>222600</v>
      </c>
      <c r="D77" s="90">
        <f>SUM(D78:D84)</f>
        <v>222600</v>
      </c>
      <c r="E77" s="90">
        <f>+E78+E79+E80+E81+E82+E83+E84</f>
        <v>301748.45999999996</v>
      </c>
      <c r="F77" s="91">
        <f t="shared" si="8"/>
        <v>94.142021428424556</v>
      </c>
      <c r="G77" s="91">
        <f t="shared" si="9"/>
        <v>135.55636118598383</v>
      </c>
    </row>
    <row r="78" spans="1:10" x14ac:dyDescent="0.25">
      <c r="A78" s="32" t="s">
        <v>102</v>
      </c>
      <c r="B78" s="35">
        <v>10218.280000000001</v>
      </c>
      <c r="C78" s="181">
        <v>10800</v>
      </c>
      <c r="D78" s="35">
        <v>10800</v>
      </c>
      <c r="E78" s="35">
        <v>10768.01</v>
      </c>
      <c r="F78" s="81">
        <f t="shared" si="8"/>
        <v>105.37986823614149</v>
      </c>
      <c r="G78" s="81">
        <f t="shared" si="9"/>
        <v>99.703796296296304</v>
      </c>
    </row>
    <row r="79" spans="1:10" x14ac:dyDescent="0.25">
      <c r="A79" s="32" t="s">
        <v>103</v>
      </c>
      <c r="B79" s="35">
        <v>161997.82999999999</v>
      </c>
      <c r="C79" s="181">
        <v>131200</v>
      </c>
      <c r="D79" s="35">
        <v>131200</v>
      </c>
      <c r="E79" s="35">
        <v>198145.53</v>
      </c>
      <c r="F79" s="81">
        <f t="shared" si="8"/>
        <v>122.31369395503633</v>
      </c>
      <c r="G79" s="81">
        <f t="shared" si="9"/>
        <v>151.02555640243901</v>
      </c>
    </row>
    <row r="80" spans="1:10" x14ac:dyDescent="0.25">
      <c r="A80" s="32" t="s">
        <v>104</v>
      </c>
      <c r="B80" s="35">
        <v>3777.46</v>
      </c>
      <c r="C80" s="181">
        <v>1900</v>
      </c>
      <c r="D80" s="35">
        <v>1900</v>
      </c>
      <c r="E80" s="35">
        <v>1699.56</v>
      </c>
      <c r="F80" s="81">
        <f t="shared" si="8"/>
        <v>44.992137573925334</v>
      </c>
      <c r="G80" s="81">
        <f t="shared" si="9"/>
        <v>89.450526315789475</v>
      </c>
    </row>
    <row r="81" spans="1:7" x14ac:dyDescent="0.25">
      <c r="A81" s="32" t="s">
        <v>105</v>
      </c>
      <c r="B81" s="35">
        <v>4061.05</v>
      </c>
      <c r="C81" s="181">
        <v>4000</v>
      </c>
      <c r="D81" s="35">
        <v>4000</v>
      </c>
      <c r="E81" s="35">
        <v>4469.8</v>
      </c>
      <c r="F81" s="81">
        <f t="shared" si="8"/>
        <v>110.06513093904286</v>
      </c>
      <c r="G81" s="81">
        <f t="shared" si="9"/>
        <v>111.745</v>
      </c>
    </row>
    <row r="82" spans="1:7" x14ac:dyDescent="0.25">
      <c r="A82" s="32" t="s">
        <v>106</v>
      </c>
      <c r="B82" s="35">
        <v>20237.59</v>
      </c>
      <c r="C82" s="181">
        <v>15600</v>
      </c>
      <c r="D82" s="35">
        <v>15600</v>
      </c>
      <c r="E82" s="35">
        <v>12473.44</v>
      </c>
      <c r="F82" s="81">
        <f t="shared" si="8"/>
        <v>61.635006935114312</v>
      </c>
      <c r="G82" s="81">
        <f t="shared" si="9"/>
        <v>79.957948717948724</v>
      </c>
    </row>
    <row r="83" spans="1:7" x14ac:dyDescent="0.25">
      <c r="A83" s="32" t="s">
        <v>107</v>
      </c>
      <c r="B83" s="35">
        <v>110851.52</v>
      </c>
      <c r="C83" s="181">
        <v>50000</v>
      </c>
      <c r="D83" s="35">
        <v>50000</v>
      </c>
      <c r="E83" s="35">
        <v>54386.51</v>
      </c>
      <c r="F83" s="81">
        <f t="shared" si="8"/>
        <v>49.062484664170597</v>
      </c>
      <c r="G83" s="81">
        <f t="shared" si="9"/>
        <v>108.77302</v>
      </c>
    </row>
    <row r="84" spans="1:7" x14ac:dyDescent="0.25">
      <c r="A84" s="32" t="s">
        <v>108</v>
      </c>
      <c r="B84" s="35">
        <v>9381</v>
      </c>
      <c r="C84" s="181">
        <v>9100</v>
      </c>
      <c r="D84" s="35">
        <v>9100</v>
      </c>
      <c r="E84" s="35">
        <v>19805.61</v>
      </c>
      <c r="F84" s="81">
        <f t="shared" si="8"/>
        <v>211.12472017908539</v>
      </c>
      <c r="G84" s="81">
        <f t="shared" si="9"/>
        <v>217.64406593406594</v>
      </c>
    </row>
    <row r="85" spans="1:7" x14ac:dyDescent="0.25">
      <c r="A85" s="88" t="s">
        <v>330</v>
      </c>
      <c r="B85" s="90">
        <f>+B86</f>
        <v>194467.62</v>
      </c>
      <c r="C85" s="180">
        <f>+C86</f>
        <v>184000</v>
      </c>
      <c r="D85" s="90">
        <f>+D86</f>
        <v>184000</v>
      </c>
      <c r="E85" s="90">
        <f>+E86</f>
        <v>282904.5</v>
      </c>
      <c r="F85" s="91">
        <f t="shared" si="8"/>
        <v>145.47640373240543</v>
      </c>
      <c r="G85" s="91">
        <f t="shared" si="9"/>
        <v>153.75244565217392</v>
      </c>
    </row>
    <row r="86" spans="1:7" x14ac:dyDescent="0.25">
      <c r="A86" s="206" t="s">
        <v>331</v>
      </c>
      <c r="B86" s="207">
        <v>194467.62</v>
      </c>
      <c r="C86" s="208">
        <v>184000</v>
      </c>
      <c r="D86" s="207">
        <v>184000</v>
      </c>
      <c r="E86" s="207">
        <v>282904.5</v>
      </c>
      <c r="F86" s="81">
        <f t="shared" si="8"/>
        <v>145.47640373240543</v>
      </c>
      <c r="G86" s="81">
        <f t="shared" si="9"/>
        <v>153.75244565217392</v>
      </c>
    </row>
    <row r="87" spans="1:7" x14ac:dyDescent="0.25">
      <c r="A87" s="31" t="s">
        <v>109</v>
      </c>
      <c r="B87" s="34">
        <f>+B88+B90</f>
        <v>70354.929999999993</v>
      </c>
      <c r="C87" s="179">
        <f>+C88+C90</f>
        <v>46210</v>
      </c>
      <c r="D87" s="34">
        <f>+D88+D90</f>
        <v>46210</v>
      </c>
      <c r="E87" s="34">
        <f>+E88+E90</f>
        <v>50572.209999999992</v>
      </c>
      <c r="F87" s="83">
        <f t="shared" si="8"/>
        <v>71.881544050999693</v>
      </c>
      <c r="G87" s="83">
        <f t="shared" si="9"/>
        <v>109.43996970352737</v>
      </c>
    </row>
    <row r="88" spans="1:7" x14ac:dyDescent="0.25">
      <c r="A88" s="88" t="s">
        <v>110</v>
      </c>
      <c r="B88" s="90">
        <f>+B89</f>
        <v>50981.1</v>
      </c>
      <c r="C88" s="180">
        <f>+C89</f>
        <v>35210</v>
      </c>
      <c r="D88" s="90">
        <f>+D89</f>
        <v>35210</v>
      </c>
      <c r="E88" s="90">
        <f>+E89</f>
        <v>35215.519999999997</v>
      </c>
      <c r="F88" s="91">
        <f t="shared" si="8"/>
        <v>69.075637834413143</v>
      </c>
      <c r="G88" s="91">
        <f t="shared" si="9"/>
        <v>100.0156773643851</v>
      </c>
    </row>
    <row r="89" spans="1:7" x14ac:dyDescent="0.25">
      <c r="A89" s="32" t="s">
        <v>111</v>
      </c>
      <c r="B89" s="35">
        <v>50981.1</v>
      </c>
      <c r="C89" s="181">
        <v>35210</v>
      </c>
      <c r="D89" s="35">
        <v>35210</v>
      </c>
      <c r="E89" s="35">
        <v>35215.519999999997</v>
      </c>
      <c r="F89" s="81">
        <f t="shared" si="8"/>
        <v>69.075637834413143</v>
      </c>
      <c r="G89" s="81">
        <f t="shared" si="9"/>
        <v>100.0156773643851</v>
      </c>
    </row>
    <row r="90" spans="1:7" x14ac:dyDescent="0.25">
      <c r="A90" s="88" t="s">
        <v>112</v>
      </c>
      <c r="B90" s="90">
        <f>+B91+B92+B93</f>
        <v>19373.829999999998</v>
      </c>
      <c r="C90" s="180">
        <f>+C91+C92+C93</f>
        <v>11000</v>
      </c>
      <c r="D90" s="90">
        <f>SUM(D91:D93)</f>
        <v>11000</v>
      </c>
      <c r="E90" s="90">
        <f>+E91+E92</f>
        <v>15356.689999999999</v>
      </c>
      <c r="F90" s="91">
        <f t="shared" si="8"/>
        <v>79.265122074468493</v>
      </c>
      <c r="G90" s="91">
        <f t="shared" si="9"/>
        <v>139.60627272727271</v>
      </c>
    </row>
    <row r="91" spans="1:7" x14ac:dyDescent="0.25">
      <c r="A91" s="32" t="s">
        <v>113</v>
      </c>
      <c r="B91" s="35">
        <v>3214.6</v>
      </c>
      <c r="C91" s="181">
        <v>3000</v>
      </c>
      <c r="D91" s="35">
        <v>3000</v>
      </c>
      <c r="E91" s="35">
        <v>4489.4799999999996</v>
      </c>
      <c r="F91" s="81">
        <f t="shared" si="8"/>
        <v>139.65905555901199</v>
      </c>
      <c r="G91" s="81">
        <f t="shared" si="9"/>
        <v>149.64933333333332</v>
      </c>
    </row>
    <row r="92" spans="1:7" x14ac:dyDescent="0.25">
      <c r="A92" s="32" t="s">
        <v>114</v>
      </c>
      <c r="B92" s="35">
        <v>16159.23</v>
      </c>
      <c r="C92" s="181">
        <v>8000</v>
      </c>
      <c r="D92" s="35">
        <v>8000</v>
      </c>
      <c r="E92" s="35">
        <v>10867.21</v>
      </c>
      <c r="F92" s="81">
        <f t="shared" si="8"/>
        <v>67.250791033978714</v>
      </c>
      <c r="G92" s="81">
        <f>IFERROR($E92/C92*100,"")</f>
        <v>135.84012499999997</v>
      </c>
    </row>
    <row r="93" spans="1:7" x14ac:dyDescent="0.25">
      <c r="A93" s="32" t="s">
        <v>115</v>
      </c>
      <c r="B93" s="35">
        <v>0</v>
      </c>
      <c r="C93" s="181"/>
      <c r="D93" s="35"/>
      <c r="E93" s="35"/>
      <c r="F93" s="81" t="str">
        <f t="shared" si="8"/>
        <v/>
      </c>
      <c r="G93" s="81" t="str">
        <f t="shared" si="9"/>
        <v/>
      </c>
    </row>
    <row r="94" spans="1:7" x14ac:dyDescent="0.25">
      <c r="A94" s="31" t="s">
        <v>116</v>
      </c>
      <c r="B94" s="34">
        <f>+B95</f>
        <v>288027.59000000003</v>
      </c>
      <c r="C94" s="179">
        <f>+C95</f>
        <v>80000</v>
      </c>
      <c r="D94" s="34">
        <f>+D95</f>
        <v>80000</v>
      </c>
      <c r="E94" s="34">
        <f>+E95</f>
        <v>117617.98</v>
      </c>
      <c r="F94" s="83">
        <f t="shared" si="8"/>
        <v>40.835664388956623</v>
      </c>
      <c r="G94" s="83">
        <f t="shared" si="9"/>
        <v>147.02247499999999</v>
      </c>
    </row>
    <row r="95" spans="1:7" x14ac:dyDescent="0.25">
      <c r="A95" s="88" t="s">
        <v>117</v>
      </c>
      <c r="B95" s="90">
        <f>+B96+B97</f>
        <v>288027.59000000003</v>
      </c>
      <c r="C95" s="180">
        <f>+C96+C97</f>
        <v>80000</v>
      </c>
      <c r="D95" s="90">
        <f>+D96+D97</f>
        <v>80000</v>
      </c>
      <c r="E95" s="90">
        <f>+E96+E97</f>
        <v>117617.98</v>
      </c>
      <c r="F95" s="91">
        <f t="shared" si="8"/>
        <v>40.835664388956623</v>
      </c>
      <c r="G95" s="91">
        <f t="shared" si="9"/>
        <v>147.02247499999999</v>
      </c>
    </row>
    <row r="96" spans="1:7" x14ac:dyDescent="0.25">
      <c r="A96" s="32" t="s">
        <v>118</v>
      </c>
      <c r="B96" s="35">
        <v>0</v>
      </c>
      <c r="C96" s="181"/>
      <c r="D96" s="35"/>
      <c r="E96" s="35">
        <v>40834.589999999997</v>
      </c>
      <c r="F96" s="81" t="str">
        <f t="shared" si="8"/>
        <v/>
      </c>
      <c r="G96" s="81" t="str">
        <f t="shared" si="9"/>
        <v/>
      </c>
    </row>
    <row r="97" spans="1:7" x14ac:dyDescent="0.25">
      <c r="A97" s="32" t="s">
        <v>119</v>
      </c>
      <c r="B97" s="35">
        <v>288027.59000000003</v>
      </c>
      <c r="C97" s="181">
        <v>80000</v>
      </c>
      <c r="D97" s="35">
        <v>80000</v>
      </c>
      <c r="E97" s="35">
        <v>76783.39</v>
      </c>
      <c r="F97" s="81">
        <f t="shared" si="8"/>
        <v>26.658345473084712</v>
      </c>
      <c r="G97" s="81">
        <f t="shared" si="9"/>
        <v>95.979237499999996</v>
      </c>
    </row>
    <row r="98" spans="1:7" x14ac:dyDescent="0.25">
      <c r="A98" s="30" t="s">
        <v>120</v>
      </c>
      <c r="B98" s="33">
        <f>+B99+B109</f>
        <v>2243915.9499999997</v>
      </c>
      <c r="C98" s="178">
        <f>+C99+C109</f>
        <v>2103822</v>
      </c>
      <c r="D98" s="33">
        <f>+D99+D109</f>
        <v>2232470</v>
      </c>
      <c r="E98" s="33">
        <f>+E99+E109</f>
        <v>760327.31</v>
      </c>
      <c r="F98" s="82">
        <f t="shared" si="8"/>
        <v>33.883947836816262</v>
      </c>
      <c r="G98" s="82">
        <f t="shared" si="9"/>
        <v>36.140287058505905</v>
      </c>
    </row>
    <row r="99" spans="1:7" x14ac:dyDescent="0.25">
      <c r="A99" s="31" t="s">
        <v>121</v>
      </c>
      <c r="B99" s="34">
        <f>+B100+B107</f>
        <v>2243915.9499999997</v>
      </c>
      <c r="C99" s="179">
        <f>+C100+C107</f>
        <v>2037822</v>
      </c>
      <c r="D99" s="34">
        <f>+D100+D107</f>
        <v>2166470</v>
      </c>
      <c r="E99" s="34">
        <f>+E100+E107</f>
        <v>667481.18000000005</v>
      </c>
      <c r="F99" s="83">
        <f t="shared" si="8"/>
        <v>29.746264783224174</v>
      </c>
      <c r="G99" s="83">
        <f t="shared" si="9"/>
        <v>32.754636077145108</v>
      </c>
    </row>
    <row r="100" spans="1:7" x14ac:dyDescent="0.25">
      <c r="A100" s="88" t="s">
        <v>122</v>
      </c>
      <c r="B100" s="90">
        <f>+B101+B102+B103+B104+B105+B106</f>
        <v>129413.86</v>
      </c>
      <c r="C100" s="180">
        <f>+C101+C102+C103+C104+C105+C106</f>
        <v>436822</v>
      </c>
      <c r="D100" s="90">
        <f>+D101+D102+D103+D104+D105+D106</f>
        <v>565470</v>
      </c>
      <c r="E100" s="90">
        <f>+E101+E102+E103+E104+E105+E106</f>
        <v>667481.18000000005</v>
      </c>
      <c r="F100" s="91">
        <f t="shared" si="8"/>
        <v>515.77256099153533</v>
      </c>
      <c r="G100" s="91">
        <f t="shared" si="9"/>
        <v>152.80392928927574</v>
      </c>
    </row>
    <row r="101" spans="1:7" x14ac:dyDescent="0.25">
      <c r="A101" s="32" t="s">
        <v>316</v>
      </c>
      <c r="B101" s="35">
        <v>35665.769999999997</v>
      </c>
      <c r="C101" s="181">
        <v>26000</v>
      </c>
      <c r="D101" s="35">
        <v>26000</v>
      </c>
      <c r="E101" s="35">
        <v>138386.25</v>
      </c>
      <c r="F101" s="81">
        <f t="shared" si="8"/>
        <v>388.00858638408766</v>
      </c>
      <c r="G101" s="81">
        <f t="shared" si="9"/>
        <v>532.25480769230774</v>
      </c>
    </row>
    <row r="102" spans="1:7" x14ac:dyDescent="0.25">
      <c r="A102" s="32" t="s">
        <v>123</v>
      </c>
      <c r="B102" s="35">
        <v>62599.79</v>
      </c>
      <c r="C102" s="181">
        <v>408022</v>
      </c>
      <c r="D102" s="35">
        <v>499670</v>
      </c>
      <c r="E102" s="35">
        <v>480365.78</v>
      </c>
      <c r="F102" s="81">
        <f t="shared" si="8"/>
        <v>767.36005024936981</v>
      </c>
      <c r="G102" s="81">
        <f t="shared" si="9"/>
        <v>117.73036257848841</v>
      </c>
    </row>
    <row r="103" spans="1:7" x14ac:dyDescent="0.25">
      <c r="A103" s="32" t="s">
        <v>124</v>
      </c>
      <c r="B103" s="35">
        <v>18148.28</v>
      </c>
      <c r="C103" s="181">
        <v>0</v>
      </c>
      <c r="D103" s="35">
        <v>20000</v>
      </c>
      <c r="E103" s="35">
        <v>1443.42</v>
      </c>
      <c r="F103" s="81">
        <f>IFERROR($E103/B103*100,"")</f>
        <v>7.9534809910360664</v>
      </c>
      <c r="G103" s="81"/>
    </row>
    <row r="104" spans="1:7" x14ac:dyDescent="0.25">
      <c r="A104" s="32" t="s">
        <v>125</v>
      </c>
      <c r="B104" s="35">
        <v>0</v>
      </c>
      <c r="C104" s="181"/>
      <c r="D104" s="35"/>
      <c r="E104" s="35">
        <v>0</v>
      </c>
      <c r="F104" s="81" t="str">
        <f t="shared" si="8"/>
        <v/>
      </c>
      <c r="G104" s="81" t="str">
        <f t="shared" si="9"/>
        <v/>
      </c>
    </row>
    <row r="105" spans="1:7" x14ac:dyDescent="0.25">
      <c r="A105" s="32" t="s">
        <v>290</v>
      </c>
      <c r="B105" s="35">
        <v>5900.89</v>
      </c>
      <c r="C105" s="181">
        <v>2800</v>
      </c>
      <c r="D105" s="35">
        <v>19800</v>
      </c>
      <c r="E105" s="35">
        <v>22697.33</v>
      </c>
      <c r="F105" s="81">
        <f t="shared" si="8"/>
        <v>384.64248613344768</v>
      </c>
      <c r="G105" s="81">
        <f t="shared" si="9"/>
        <v>810.61892857142868</v>
      </c>
    </row>
    <row r="106" spans="1:7" x14ac:dyDescent="0.25">
      <c r="A106" s="32" t="s">
        <v>291</v>
      </c>
      <c r="B106" s="35">
        <v>7099.13</v>
      </c>
      <c r="C106" s="181"/>
      <c r="D106" s="35"/>
      <c r="E106" s="35">
        <v>24588.400000000001</v>
      </c>
      <c r="F106" s="81">
        <f t="shared" si="8"/>
        <v>346.35793400036346</v>
      </c>
      <c r="G106" s="81" t="str">
        <f t="shared" si="9"/>
        <v/>
      </c>
    </row>
    <row r="107" spans="1:7" x14ac:dyDescent="0.25">
      <c r="A107" s="88" t="s">
        <v>126</v>
      </c>
      <c r="B107" s="90">
        <f>+B108</f>
        <v>2114502.09</v>
      </c>
      <c r="C107" s="180">
        <f>+C108</f>
        <v>1601000</v>
      </c>
      <c r="D107" s="90">
        <f>+D108</f>
        <v>1601000</v>
      </c>
      <c r="E107" s="90">
        <f>+E108</f>
        <v>0</v>
      </c>
      <c r="F107" s="91">
        <f t="shared" ref="F107:F111" si="10">IFERROR($E107/B107*100,"")</f>
        <v>0</v>
      </c>
      <c r="G107" s="91">
        <f t="shared" ref="G107:G111" si="11">IFERROR($E107/C107*100,"")</f>
        <v>0</v>
      </c>
    </row>
    <row r="108" spans="1:7" x14ac:dyDescent="0.25">
      <c r="A108" s="32" t="s">
        <v>127</v>
      </c>
      <c r="B108" s="35">
        <v>2114502.09</v>
      </c>
      <c r="C108" s="181">
        <v>1601000</v>
      </c>
      <c r="D108" s="35">
        <v>1601000</v>
      </c>
      <c r="E108" s="35">
        <v>0</v>
      </c>
      <c r="F108" s="81">
        <f t="shared" si="10"/>
        <v>0</v>
      </c>
      <c r="G108" s="81">
        <f t="shared" si="11"/>
        <v>0</v>
      </c>
    </row>
    <row r="109" spans="1:7" x14ac:dyDescent="0.25">
      <c r="A109" s="31" t="s">
        <v>292</v>
      </c>
      <c r="B109" s="34">
        <f t="shared" ref="B109:E110" si="12">+B110</f>
        <v>0</v>
      </c>
      <c r="C109" s="179">
        <f t="shared" si="12"/>
        <v>66000</v>
      </c>
      <c r="D109" s="34">
        <f t="shared" si="12"/>
        <v>66000</v>
      </c>
      <c r="E109" s="34">
        <f t="shared" si="12"/>
        <v>92846.13</v>
      </c>
      <c r="F109" s="83" t="str">
        <f t="shared" si="10"/>
        <v/>
      </c>
      <c r="G109" s="83">
        <f t="shared" si="11"/>
        <v>140.67595454545457</v>
      </c>
    </row>
    <row r="110" spans="1:7" x14ac:dyDescent="0.25">
      <c r="A110" s="88" t="s">
        <v>293</v>
      </c>
      <c r="B110" s="90">
        <f t="shared" si="12"/>
        <v>0</v>
      </c>
      <c r="C110" s="180">
        <f t="shared" si="12"/>
        <v>66000</v>
      </c>
      <c r="D110" s="90">
        <f t="shared" si="12"/>
        <v>66000</v>
      </c>
      <c r="E110" s="90">
        <f t="shared" si="12"/>
        <v>92846.13</v>
      </c>
      <c r="F110" s="91" t="str">
        <f t="shared" si="10"/>
        <v/>
      </c>
      <c r="G110" s="91">
        <f t="shared" si="11"/>
        <v>140.67595454545457</v>
      </c>
    </row>
    <row r="111" spans="1:7" x14ac:dyDescent="0.25">
      <c r="A111" s="32" t="s">
        <v>294</v>
      </c>
      <c r="B111" s="35"/>
      <c r="C111" s="181">
        <v>66000</v>
      </c>
      <c r="D111" s="35">
        <v>66000</v>
      </c>
      <c r="E111" s="35">
        <v>92846.13</v>
      </c>
      <c r="F111" s="81" t="str">
        <f t="shared" si="10"/>
        <v/>
      </c>
      <c r="G111" s="81">
        <f t="shared" si="11"/>
        <v>140.67595454545457</v>
      </c>
    </row>
  </sheetData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Footer>&amp;LRačun prihoda i rashoda&amp;CNZHMGZ&amp;R&amp;P/&amp;N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K27" sqref="K27"/>
    </sheetView>
  </sheetViews>
  <sheetFormatPr defaultColWidth="9.140625" defaultRowHeight="15" x14ac:dyDescent="0.25"/>
  <cols>
    <col min="1" max="1" width="40.42578125" style="121" customWidth="1"/>
    <col min="2" max="2" width="12.7109375" style="121" bestFit="1" customWidth="1"/>
    <col min="3" max="3" width="16.5703125" style="121" customWidth="1"/>
    <col min="4" max="4" width="8" style="121" customWidth="1"/>
    <col min="5" max="5" width="12.7109375" style="121" bestFit="1" customWidth="1"/>
    <col min="6" max="7" width="11.140625" style="121" bestFit="1" customWidth="1"/>
    <col min="8" max="9" width="9.140625" style="121"/>
    <col min="10" max="10" width="12.7109375" style="121" bestFit="1" customWidth="1"/>
    <col min="11" max="11" width="16.140625" style="121" customWidth="1"/>
    <col min="12" max="12" width="11.7109375" style="121" bestFit="1" customWidth="1"/>
    <col min="13" max="16384" width="9.140625" style="121"/>
  </cols>
  <sheetData>
    <row r="1" spans="1:11" x14ac:dyDescent="0.25">
      <c r="A1" s="115"/>
      <c r="B1" s="115"/>
      <c r="C1" s="115"/>
      <c r="D1" s="115"/>
      <c r="E1" s="116"/>
      <c r="F1" s="116"/>
      <c r="G1" s="116"/>
    </row>
    <row r="2" spans="1:11" x14ac:dyDescent="0.25">
      <c r="A2" s="257" t="s">
        <v>7</v>
      </c>
      <c r="B2" s="257"/>
      <c r="C2" s="257"/>
      <c r="D2" s="257"/>
      <c r="E2" s="257"/>
      <c r="F2" s="257"/>
      <c r="G2" s="257"/>
    </row>
    <row r="3" spans="1:11" x14ac:dyDescent="0.25">
      <c r="A3" s="115"/>
      <c r="B3" s="3"/>
      <c r="C3" s="3"/>
      <c r="D3" s="3"/>
      <c r="E3" s="44"/>
      <c r="F3" s="117"/>
      <c r="G3" s="122" t="s">
        <v>38</v>
      </c>
    </row>
    <row r="4" spans="1:11" ht="60" x14ac:dyDescent="0.25">
      <c r="A4" s="99" t="s">
        <v>2</v>
      </c>
      <c r="B4" s="100" t="s">
        <v>325</v>
      </c>
      <c r="C4" s="101" t="s">
        <v>329</v>
      </c>
      <c r="D4" s="101" t="s">
        <v>328</v>
      </c>
      <c r="E4" s="100" t="s">
        <v>327</v>
      </c>
      <c r="F4" s="101" t="s">
        <v>278</v>
      </c>
      <c r="G4" s="101" t="s">
        <v>279</v>
      </c>
    </row>
    <row r="5" spans="1:11" s="123" customFormat="1" ht="12" x14ac:dyDescent="0.25">
      <c r="A5" s="107">
        <v>1</v>
      </c>
      <c r="B5" s="107">
        <v>2</v>
      </c>
      <c r="C5" s="108">
        <v>3</v>
      </c>
      <c r="D5" s="108">
        <v>4</v>
      </c>
      <c r="E5" s="108">
        <v>5</v>
      </c>
      <c r="F5" s="108" t="s">
        <v>5</v>
      </c>
      <c r="G5" s="108" t="s">
        <v>36</v>
      </c>
    </row>
    <row r="6" spans="1:11" x14ac:dyDescent="0.25">
      <c r="A6" s="124" t="s">
        <v>137</v>
      </c>
      <c r="B6" s="125">
        <f>SUM(B7:B17)</f>
        <v>22667460.620000001</v>
      </c>
      <c r="C6" s="188">
        <f>SUM(C7:C17)</f>
        <v>24423062</v>
      </c>
      <c r="D6" s="125"/>
      <c r="E6" s="125">
        <f>SUM(E7:E16)</f>
        <v>25300214.330000002</v>
      </c>
      <c r="F6" s="126">
        <f t="shared" ref="F6:G31" si="0">IFERROR($E6/B6*100,"")</f>
        <v>111.61468306545579</v>
      </c>
      <c r="G6" s="126">
        <f t="shared" si="0"/>
        <v>103.59149204960461</v>
      </c>
      <c r="J6" s="187"/>
    </row>
    <row r="7" spans="1:11" ht="30" x14ac:dyDescent="0.25">
      <c r="A7" s="104" t="s">
        <v>296</v>
      </c>
      <c r="B7" s="111">
        <v>2792679.64</v>
      </c>
      <c r="C7" s="189">
        <v>3044200</v>
      </c>
      <c r="D7" s="111"/>
      <c r="E7" s="113">
        <v>1646327.01</v>
      </c>
      <c r="F7" s="127">
        <f t="shared" si="0"/>
        <v>58.951516902239455</v>
      </c>
      <c r="G7" s="127">
        <f t="shared" si="0"/>
        <v>54.080776887195327</v>
      </c>
      <c r="J7" s="187"/>
      <c r="K7" s="187"/>
    </row>
    <row r="8" spans="1:11" ht="30" x14ac:dyDescent="0.25">
      <c r="A8" s="104" t="s">
        <v>297</v>
      </c>
      <c r="B8" s="111">
        <v>1216928</v>
      </c>
      <c r="C8" s="189">
        <v>1373062</v>
      </c>
      <c r="D8" s="111"/>
      <c r="E8" s="113">
        <v>1360283.75</v>
      </c>
      <c r="F8" s="127">
        <f t="shared" si="0"/>
        <v>111.78013407531095</v>
      </c>
      <c r="G8" s="127">
        <f t="shared" si="0"/>
        <v>99.06936103395185</v>
      </c>
      <c r="J8" s="187"/>
    </row>
    <row r="9" spans="1:11" ht="30" x14ac:dyDescent="0.25">
      <c r="A9" s="104" t="s">
        <v>298</v>
      </c>
      <c r="B9" s="111">
        <v>269226.88</v>
      </c>
      <c r="C9" s="189">
        <v>282700</v>
      </c>
      <c r="D9" s="111"/>
      <c r="E9" s="113">
        <v>412836.91</v>
      </c>
      <c r="F9" s="127">
        <f t="shared" si="0"/>
        <v>153.34163884378856</v>
      </c>
      <c r="G9" s="127">
        <f t="shared" si="0"/>
        <v>146.03357269189954</v>
      </c>
      <c r="K9" s="187"/>
    </row>
    <row r="10" spans="1:11" ht="30" x14ac:dyDescent="0.25">
      <c r="A10" s="104" t="s">
        <v>299</v>
      </c>
      <c r="B10" s="111">
        <v>17612484.23</v>
      </c>
      <c r="C10" s="189">
        <v>19053700</v>
      </c>
      <c r="D10" s="111"/>
      <c r="E10" s="113">
        <v>20611492.75</v>
      </c>
      <c r="F10" s="127">
        <f t="shared" si="0"/>
        <v>117.02774282626001</v>
      </c>
      <c r="G10" s="127">
        <f t="shared" si="0"/>
        <v>108.17580181277127</v>
      </c>
    </row>
    <row r="11" spans="1:11" ht="30" x14ac:dyDescent="0.25">
      <c r="A11" s="104" t="s">
        <v>300</v>
      </c>
      <c r="B11" s="111">
        <v>156734.23000000001</v>
      </c>
      <c r="C11" s="189">
        <v>150000</v>
      </c>
      <c r="D11" s="111"/>
      <c r="E11" s="113">
        <v>280123.57</v>
      </c>
      <c r="F11" s="127">
        <f t="shared" si="0"/>
        <v>178.72520252914759</v>
      </c>
      <c r="G11" s="127">
        <f t="shared" si="0"/>
        <v>186.74904666666669</v>
      </c>
    </row>
    <row r="12" spans="1:11" ht="30" x14ac:dyDescent="0.25">
      <c r="A12" s="104" t="s">
        <v>301</v>
      </c>
      <c r="B12" s="111">
        <v>603756.43999999994</v>
      </c>
      <c r="C12" s="189">
        <v>0</v>
      </c>
      <c r="D12" s="111"/>
      <c r="E12" s="113"/>
      <c r="F12" s="127">
        <f t="shared" si="0"/>
        <v>0</v>
      </c>
      <c r="G12" s="127" t="str">
        <f t="shared" si="0"/>
        <v/>
      </c>
    </row>
    <row r="13" spans="1:11" ht="30" x14ac:dyDescent="0.25">
      <c r="A13" s="104" t="s">
        <v>302</v>
      </c>
      <c r="B13" s="111">
        <v>0</v>
      </c>
      <c r="C13" s="189">
        <v>0</v>
      </c>
      <c r="D13" s="111"/>
      <c r="E13" s="113"/>
      <c r="F13" s="127" t="str">
        <f t="shared" si="0"/>
        <v/>
      </c>
      <c r="G13" s="127" t="str">
        <f t="shared" si="0"/>
        <v/>
      </c>
    </row>
    <row r="14" spans="1:11" ht="31.5" customHeight="1" x14ac:dyDescent="0.25">
      <c r="A14" s="104" t="s">
        <v>317</v>
      </c>
      <c r="B14" s="111">
        <v>9787.2000000000007</v>
      </c>
      <c r="C14" s="189">
        <v>507400</v>
      </c>
      <c r="D14" s="111"/>
      <c r="E14" s="113">
        <v>984693.34</v>
      </c>
      <c r="F14" s="127">
        <f t="shared" si="0"/>
        <v>10061.032164459701</v>
      </c>
      <c r="G14" s="127">
        <f t="shared" si="0"/>
        <v>194.06648403626329</v>
      </c>
    </row>
    <row r="15" spans="1:11" ht="30" x14ac:dyDescent="0.25">
      <c r="A15" s="104" t="s">
        <v>303</v>
      </c>
      <c r="B15" s="111"/>
      <c r="C15" s="189">
        <v>0</v>
      </c>
      <c r="D15" s="128"/>
      <c r="E15" s="113">
        <v>4457</v>
      </c>
      <c r="F15" s="127" t="str">
        <f t="shared" si="0"/>
        <v/>
      </c>
      <c r="G15" s="127" t="str">
        <f t="shared" si="0"/>
        <v/>
      </c>
    </row>
    <row r="16" spans="1:11" ht="30" x14ac:dyDescent="0.25">
      <c r="A16" s="104" t="s">
        <v>304</v>
      </c>
      <c r="B16" s="111">
        <v>5864</v>
      </c>
      <c r="C16" s="189">
        <v>12000</v>
      </c>
      <c r="D16" s="128"/>
      <c r="E16" s="113">
        <v>0</v>
      </c>
      <c r="F16" s="127">
        <f t="shared" si="0"/>
        <v>0</v>
      </c>
      <c r="G16" s="127">
        <f t="shared" si="0"/>
        <v>0</v>
      </c>
    </row>
    <row r="17" spans="1:12" ht="30" x14ac:dyDescent="0.25">
      <c r="A17" s="104" t="s">
        <v>305</v>
      </c>
      <c r="B17" s="111"/>
      <c r="C17" s="189"/>
      <c r="D17" s="128"/>
      <c r="E17" s="113"/>
      <c r="F17" s="127" t="str">
        <f t="shared" si="0"/>
        <v/>
      </c>
      <c r="G17" s="127" t="str">
        <f t="shared" si="0"/>
        <v/>
      </c>
    </row>
    <row r="18" spans="1:12" ht="33" customHeight="1" x14ac:dyDescent="0.25">
      <c r="A18" s="87"/>
      <c r="B18" s="131"/>
      <c r="C18" s="87"/>
      <c r="D18" s="87"/>
      <c r="E18" s="87"/>
      <c r="F18" s="87"/>
      <c r="G18" s="87"/>
      <c r="H18" s="87"/>
      <c r="I18" s="87"/>
    </row>
    <row r="19" spans="1:12" ht="60" x14ac:dyDescent="0.25">
      <c r="A19" s="99" t="s">
        <v>2</v>
      </c>
      <c r="B19" s="132" t="s">
        <v>325</v>
      </c>
      <c r="C19" s="101" t="s">
        <v>329</v>
      </c>
      <c r="D19" s="101" t="s">
        <v>328</v>
      </c>
      <c r="E19" s="100" t="s">
        <v>327</v>
      </c>
      <c r="F19" s="101" t="s">
        <v>278</v>
      </c>
      <c r="G19" s="101" t="s">
        <v>279</v>
      </c>
    </row>
    <row r="20" spans="1:12" x14ac:dyDescent="0.25">
      <c r="A20" s="102" t="s">
        <v>138</v>
      </c>
      <c r="B20" s="130">
        <f>+B21+B22+B23+B24+B25+B26+B27+B29+B30+B31</f>
        <v>21730444.280000001</v>
      </c>
      <c r="C20" s="191">
        <f>SUM(C21:C31)</f>
        <v>24423062</v>
      </c>
      <c r="D20" s="129"/>
      <c r="E20" s="130">
        <f>SUM(E21:E31)</f>
        <v>24067072.220000003</v>
      </c>
      <c r="F20" s="126">
        <f t="shared" si="0"/>
        <v>110.75278494029943</v>
      </c>
      <c r="G20" s="126">
        <f t="shared" si="0"/>
        <v>98.542403159767616</v>
      </c>
      <c r="J20" s="187"/>
    </row>
    <row r="21" spans="1:12" ht="30" x14ac:dyDescent="0.25">
      <c r="A21" s="104" t="s">
        <v>296</v>
      </c>
      <c r="B21" s="111">
        <v>2792679.64</v>
      </c>
      <c r="C21" s="192">
        <v>3044200</v>
      </c>
      <c r="D21" s="128"/>
      <c r="E21" s="113">
        <v>1646327.01</v>
      </c>
      <c r="F21" s="127">
        <f>IFERROR($E21/B21*100,"")</f>
        <v>58.951516902239455</v>
      </c>
      <c r="G21" s="127">
        <f>IFERROR($E21/C21*100,"")</f>
        <v>54.080776887195327</v>
      </c>
      <c r="J21" s="187"/>
      <c r="K21" s="187"/>
      <c r="L21" s="187"/>
    </row>
    <row r="22" spans="1:12" ht="30" x14ac:dyDescent="0.25">
      <c r="A22" s="104" t="s">
        <v>297</v>
      </c>
      <c r="B22" s="111">
        <v>309701.24</v>
      </c>
      <c r="C22" s="192">
        <v>1373062</v>
      </c>
      <c r="D22" s="128"/>
      <c r="E22" s="113">
        <v>1360283.75</v>
      </c>
      <c r="F22" s="127">
        <f t="shared" si="0"/>
        <v>439.22450875559946</v>
      </c>
      <c r="G22" s="127">
        <f t="shared" si="0"/>
        <v>99.06936103395185</v>
      </c>
      <c r="J22" s="187"/>
      <c r="K22" s="187"/>
      <c r="L22" s="187"/>
    </row>
    <row r="23" spans="1:12" ht="30" x14ac:dyDescent="0.25">
      <c r="A23" s="104" t="s">
        <v>298</v>
      </c>
      <c r="B23" s="111">
        <v>269226.88</v>
      </c>
      <c r="C23" s="192">
        <v>282700</v>
      </c>
      <c r="D23" s="128"/>
      <c r="E23" s="113">
        <v>412836.91</v>
      </c>
      <c r="F23" s="127">
        <f t="shared" si="0"/>
        <v>153.34163884378856</v>
      </c>
      <c r="G23" s="127">
        <f t="shared" si="0"/>
        <v>146.03357269189954</v>
      </c>
      <c r="J23" s="187"/>
    </row>
    <row r="24" spans="1:12" ht="30" x14ac:dyDescent="0.25">
      <c r="A24" s="104" t="s">
        <v>299</v>
      </c>
      <c r="B24" s="111">
        <v>17592481.850000001</v>
      </c>
      <c r="C24" s="192">
        <v>19053700</v>
      </c>
      <c r="D24" s="128"/>
      <c r="E24" s="113">
        <v>19622502.600000001</v>
      </c>
      <c r="F24" s="127">
        <f t="shared" si="0"/>
        <v>111.53913795284092</v>
      </c>
      <c r="G24" s="127">
        <f t="shared" si="0"/>
        <v>102.98526060555169</v>
      </c>
    </row>
    <row r="25" spans="1:12" ht="30" x14ac:dyDescent="0.25">
      <c r="A25" s="104" t="s">
        <v>300</v>
      </c>
      <c r="B25" s="111">
        <v>156734.23000000001</v>
      </c>
      <c r="C25" s="192">
        <v>150000</v>
      </c>
      <c r="D25" s="128"/>
      <c r="E25" s="113">
        <v>280123.57</v>
      </c>
      <c r="F25" s="127">
        <f t="shared" si="0"/>
        <v>178.72520252914759</v>
      </c>
      <c r="G25" s="127">
        <f t="shared" si="0"/>
        <v>186.74904666666669</v>
      </c>
      <c r="J25" s="190"/>
    </row>
    <row r="26" spans="1:12" ht="30" x14ac:dyDescent="0.25">
      <c r="A26" s="104" t="s">
        <v>301</v>
      </c>
      <c r="B26" s="111">
        <v>603756.43999999994</v>
      </c>
      <c r="C26" s="192">
        <v>0</v>
      </c>
      <c r="D26" s="128"/>
      <c r="E26" s="113">
        <v>0</v>
      </c>
      <c r="F26" s="127">
        <f t="shared" si="0"/>
        <v>0</v>
      </c>
      <c r="G26" s="127">
        <v>0</v>
      </c>
    </row>
    <row r="27" spans="1:12" ht="30" x14ac:dyDescent="0.25">
      <c r="A27" s="104" t="s">
        <v>302</v>
      </c>
      <c r="B27" s="111">
        <v>0</v>
      </c>
      <c r="C27" s="192">
        <v>0</v>
      </c>
      <c r="D27" s="128"/>
      <c r="E27" s="113">
        <v>0</v>
      </c>
      <c r="F27" s="127" t="str">
        <f t="shared" si="0"/>
        <v/>
      </c>
      <c r="G27" s="127" t="str">
        <f t="shared" si="0"/>
        <v/>
      </c>
    </row>
    <row r="28" spans="1:12" ht="27.75" customHeight="1" x14ac:dyDescent="0.25">
      <c r="A28" s="104" t="s">
        <v>317</v>
      </c>
      <c r="B28" s="111">
        <v>544072.98</v>
      </c>
      <c r="C28" s="192">
        <v>507400</v>
      </c>
      <c r="D28" s="128"/>
      <c r="E28" s="113">
        <v>740541.38</v>
      </c>
      <c r="F28" s="127">
        <f t="shared" si="0"/>
        <v>136.11067030014979</v>
      </c>
      <c r="G28" s="127">
        <f t="shared" si="0"/>
        <v>145.94824201813165</v>
      </c>
    </row>
    <row r="29" spans="1:12" ht="30" x14ac:dyDescent="0.25">
      <c r="A29" s="104" t="s">
        <v>303</v>
      </c>
      <c r="B29" s="111"/>
      <c r="C29" s="192">
        <v>0</v>
      </c>
      <c r="D29" s="128"/>
      <c r="E29" s="113">
        <v>4457</v>
      </c>
      <c r="F29" s="127" t="str">
        <f t="shared" si="0"/>
        <v/>
      </c>
      <c r="G29" s="127" t="str">
        <f t="shared" si="0"/>
        <v/>
      </c>
    </row>
    <row r="30" spans="1:12" ht="30" x14ac:dyDescent="0.25">
      <c r="A30" s="104" t="s">
        <v>304</v>
      </c>
      <c r="B30" s="111">
        <v>5864</v>
      </c>
      <c r="C30" s="192">
        <v>12000</v>
      </c>
      <c r="D30" s="128"/>
      <c r="E30" s="113"/>
      <c r="F30" s="127">
        <f t="shared" si="0"/>
        <v>0</v>
      </c>
      <c r="G30" s="127">
        <f t="shared" si="0"/>
        <v>0</v>
      </c>
    </row>
    <row r="31" spans="1:12" ht="30" x14ac:dyDescent="0.25">
      <c r="A31" s="104" t="s">
        <v>305</v>
      </c>
      <c r="B31" s="111"/>
      <c r="C31" s="189">
        <v>0</v>
      </c>
      <c r="D31" s="128"/>
      <c r="E31" s="113"/>
      <c r="F31" s="127" t="str">
        <f t="shared" si="0"/>
        <v/>
      </c>
      <c r="G31" s="127" t="str">
        <f t="shared" si="0"/>
        <v/>
      </c>
    </row>
  </sheetData>
  <mergeCells count="1">
    <mergeCell ref="A2:G2"/>
  </mergeCells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C6" sqref="C6"/>
    </sheetView>
  </sheetViews>
  <sheetFormatPr defaultColWidth="9.140625" defaultRowHeight="15" x14ac:dyDescent="0.25"/>
  <cols>
    <col min="1" max="1" width="40.7109375" style="26" customWidth="1"/>
    <col min="2" max="2" width="15.7109375" style="26" bestFit="1" customWidth="1"/>
    <col min="3" max="3" width="13.85546875" style="26" customWidth="1"/>
    <col min="4" max="4" width="9" style="26" customWidth="1"/>
    <col min="5" max="5" width="12.7109375" style="26" bestFit="1" customWidth="1"/>
    <col min="6" max="6" width="11.7109375" style="26" customWidth="1"/>
    <col min="7" max="7" width="11.5703125" style="26" customWidth="1"/>
    <col min="8" max="16384" width="9.140625" style="26"/>
  </cols>
  <sheetData>
    <row r="1" spans="1:7" ht="18.75" x14ac:dyDescent="0.25">
      <c r="A1" s="97"/>
      <c r="B1" s="97"/>
      <c r="C1" s="97"/>
      <c r="D1" s="97"/>
      <c r="E1" s="98"/>
      <c r="F1" s="98"/>
      <c r="G1" s="98"/>
    </row>
    <row r="2" spans="1:7" ht="15.75" customHeight="1" x14ac:dyDescent="0.25">
      <c r="A2" s="258" t="s">
        <v>11</v>
      </c>
      <c r="B2" s="258"/>
      <c r="C2" s="258"/>
      <c r="D2" s="258"/>
      <c r="E2" s="258"/>
      <c r="F2" s="258"/>
      <c r="G2" s="258"/>
    </row>
    <row r="3" spans="1:7" ht="18.75" x14ac:dyDescent="0.25">
      <c r="A3" s="97"/>
      <c r="B3" s="3"/>
      <c r="C3" s="3"/>
      <c r="D3" s="3"/>
      <c r="E3" s="44"/>
      <c r="F3" s="45"/>
      <c r="G3" s="46" t="s">
        <v>38</v>
      </c>
    </row>
    <row r="4" spans="1:7" ht="60" x14ac:dyDescent="0.25">
      <c r="A4" s="99" t="s">
        <v>2</v>
      </c>
      <c r="B4" s="100" t="s">
        <v>325</v>
      </c>
      <c r="C4" s="101" t="s">
        <v>329</v>
      </c>
      <c r="D4" s="101" t="s">
        <v>328</v>
      </c>
      <c r="E4" s="100" t="s">
        <v>327</v>
      </c>
      <c r="F4" s="101" t="s">
        <v>278</v>
      </c>
      <c r="G4" s="101" t="s">
        <v>279</v>
      </c>
    </row>
    <row r="5" spans="1:7" s="109" customFormat="1" ht="12" x14ac:dyDescent="0.2">
      <c r="A5" s="107">
        <v>1</v>
      </c>
      <c r="B5" s="107">
        <v>2</v>
      </c>
      <c r="C5" s="108">
        <v>3</v>
      </c>
      <c r="D5" s="108">
        <v>4</v>
      </c>
      <c r="E5" s="108">
        <v>5</v>
      </c>
      <c r="F5" s="108" t="s">
        <v>5</v>
      </c>
      <c r="G5" s="108" t="s">
        <v>6</v>
      </c>
    </row>
    <row r="6" spans="1:7" ht="15.75" customHeight="1" x14ac:dyDescent="0.25">
      <c r="A6" s="102" t="s">
        <v>138</v>
      </c>
      <c r="B6" s="111">
        <v>22274517.259999998</v>
      </c>
      <c r="C6" s="213">
        <f>+C7+C8+C9+C10</f>
        <v>22932640</v>
      </c>
      <c r="D6" s="112"/>
      <c r="E6" s="113">
        <f>+E7+E8+E9+E10</f>
        <v>23159845.460000001</v>
      </c>
      <c r="F6" s="114">
        <f t="shared" ref="F6:G10" si="0">IFERROR($E6/B6*100,"")</f>
        <v>103.97462351110008</v>
      </c>
      <c r="G6" s="114">
        <f t="shared" si="0"/>
        <v>100.99075143550853</v>
      </c>
    </row>
    <row r="7" spans="1:7" ht="15.75" customHeight="1" x14ac:dyDescent="0.25">
      <c r="A7" s="104" t="s">
        <v>139</v>
      </c>
      <c r="B7" s="111">
        <v>544072.98</v>
      </c>
      <c r="C7" s="189"/>
      <c r="D7" s="112"/>
      <c r="E7" s="113"/>
      <c r="F7" s="114">
        <f t="shared" si="0"/>
        <v>0</v>
      </c>
      <c r="G7" s="114" t="str">
        <f t="shared" si="0"/>
        <v/>
      </c>
    </row>
    <row r="8" spans="1:7" x14ac:dyDescent="0.25">
      <c r="A8" s="105" t="s">
        <v>140</v>
      </c>
      <c r="B8" s="111">
        <v>122696.97</v>
      </c>
      <c r="C8" s="189">
        <v>507400</v>
      </c>
      <c r="D8" s="112"/>
      <c r="E8" s="113">
        <v>740517.48</v>
      </c>
      <c r="F8" s="114">
        <f t="shared" si="0"/>
        <v>603.53363249312508</v>
      </c>
      <c r="G8" s="114">
        <f t="shared" si="0"/>
        <v>145.94353173039022</v>
      </c>
    </row>
    <row r="9" spans="1:7" x14ac:dyDescent="0.25">
      <c r="A9" s="106" t="s">
        <v>141</v>
      </c>
      <c r="B9" s="111">
        <v>0</v>
      </c>
      <c r="C9" s="189"/>
      <c r="D9" s="112"/>
      <c r="E9" s="113"/>
      <c r="F9" s="114" t="str">
        <f t="shared" si="0"/>
        <v/>
      </c>
      <c r="G9" s="114" t="str">
        <f t="shared" si="0"/>
        <v/>
      </c>
    </row>
    <row r="10" spans="1:7" ht="30" x14ac:dyDescent="0.25">
      <c r="A10" s="110" t="s">
        <v>295</v>
      </c>
      <c r="B10" s="111">
        <v>21607747.309999999</v>
      </c>
      <c r="C10" s="189">
        <v>22425240</v>
      </c>
      <c r="D10" s="112"/>
      <c r="E10" s="113">
        <v>22419327.98</v>
      </c>
      <c r="F10" s="114">
        <f t="shared" si="0"/>
        <v>103.75597075602789</v>
      </c>
      <c r="G10" s="114">
        <f t="shared" si="0"/>
        <v>99.973636759294436</v>
      </c>
    </row>
    <row r="12" spans="1:7" x14ac:dyDescent="0.25">
      <c r="B12" s="96"/>
    </row>
    <row r="13" spans="1:7" x14ac:dyDescent="0.25">
      <c r="B13" s="96"/>
    </row>
    <row r="14" spans="1:7" x14ac:dyDescent="0.25">
      <c r="B14" s="96"/>
    </row>
    <row r="15" spans="1:7" x14ac:dyDescent="0.25">
      <c r="B15" s="96"/>
    </row>
    <row r="16" spans="1:7" x14ac:dyDescent="0.25">
      <c r="B16" s="96"/>
    </row>
  </sheetData>
  <mergeCells count="1">
    <mergeCell ref="A2:G2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I12" sqref="I12"/>
    </sheetView>
  </sheetViews>
  <sheetFormatPr defaultRowHeight="15" x14ac:dyDescent="0.25"/>
  <cols>
    <col min="1" max="1" width="53.42578125" customWidth="1"/>
    <col min="2" max="3" width="13.85546875" customWidth="1"/>
    <col min="4" max="4" width="10.140625" customWidth="1"/>
    <col min="5" max="5" width="14" customWidth="1"/>
    <col min="6" max="7" width="9.7109375" customWidth="1"/>
    <col min="8" max="9" width="25.28515625" customWidth="1"/>
    <col min="10" max="11" width="15.7109375" customWidth="1"/>
  </cols>
  <sheetData>
    <row r="1" spans="1:11" ht="18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8" customHeight="1" x14ac:dyDescent="0.25">
      <c r="A2" s="37" t="s">
        <v>20</v>
      </c>
      <c r="B2" s="37"/>
      <c r="C2" s="37"/>
      <c r="D2" s="37"/>
      <c r="E2" s="37"/>
      <c r="F2" s="37"/>
      <c r="G2" s="37"/>
      <c r="H2" s="36"/>
      <c r="I2" s="36"/>
      <c r="J2" s="36"/>
      <c r="K2" s="36"/>
    </row>
    <row r="3" spans="1:11" ht="15.75" customHeight="1" x14ac:dyDescent="0.25">
      <c r="A3" s="37" t="s">
        <v>8</v>
      </c>
      <c r="B3" s="37"/>
      <c r="C3" s="37"/>
      <c r="D3" s="37"/>
      <c r="E3" s="37"/>
      <c r="F3" s="37"/>
      <c r="G3" s="37"/>
      <c r="H3" s="36"/>
      <c r="I3" s="36"/>
      <c r="J3" s="36"/>
      <c r="K3" s="36"/>
    </row>
    <row r="4" spans="1:11" ht="10.5" customHeight="1" x14ac:dyDescent="0.25">
      <c r="A4" s="7"/>
      <c r="B4" s="7"/>
      <c r="C4" s="7"/>
      <c r="D4" s="7"/>
      <c r="E4" s="7"/>
      <c r="F4" s="7"/>
      <c r="G4" s="7"/>
      <c r="H4" s="7"/>
      <c r="I4" s="2"/>
      <c r="J4" s="2"/>
      <c r="K4" s="2"/>
    </row>
    <row r="5" spans="1:11" ht="10.5" customHeight="1" x14ac:dyDescent="0.25"/>
    <row r="6" spans="1:11" ht="18" x14ac:dyDescent="0.25">
      <c r="A6" s="7"/>
      <c r="B6" s="3"/>
      <c r="C6" s="3"/>
      <c r="D6" s="3"/>
      <c r="E6" s="44"/>
      <c r="F6" s="45"/>
      <c r="G6" s="46" t="s">
        <v>38</v>
      </c>
    </row>
    <row r="7" spans="1:11" ht="51" x14ac:dyDescent="0.25">
      <c r="A7" s="29" t="s">
        <v>2</v>
      </c>
      <c r="B7" s="47" t="s">
        <v>325</v>
      </c>
      <c r="C7" s="48" t="s">
        <v>329</v>
      </c>
      <c r="D7" s="48" t="s">
        <v>328</v>
      </c>
      <c r="E7" s="47" t="s">
        <v>327</v>
      </c>
      <c r="F7" s="48" t="s">
        <v>278</v>
      </c>
      <c r="G7" s="48" t="s">
        <v>279</v>
      </c>
    </row>
    <row r="8" spans="1:11" x14ac:dyDescent="0.25">
      <c r="A8" s="23">
        <v>1</v>
      </c>
      <c r="B8" s="23">
        <v>2</v>
      </c>
      <c r="C8" s="22">
        <v>3</v>
      </c>
      <c r="D8" s="22">
        <v>4</v>
      </c>
      <c r="E8" s="22">
        <v>5</v>
      </c>
      <c r="F8" s="22" t="s">
        <v>5</v>
      </c>
      <c r="G8" s="22" t="s">
        <v>36</v>
      </c>
    </row>
    <row r="9" spans="1:11" x14ac:dyDescent="0.25">
      <c r="A9" s="30" t="s">
        <v>133</v>
      </c>
      <c r="B9" s="33">
        <v>0</v>
      </c>
      <c r="C9" s="33">
        <v>0</v>
      </c>
      <c r="D9" s="33"/>
      <c r="E9" s="33">
        <v>0</v>
      </c>
      <c r="F9" s="39" t="str">
        <f t="shared" ref="F9:F16" si="0">IFERROR($E9/B9*100,"")</f>
        <v/>
      </c>
      <c r="G9" s="39" t="str">
        <f t="shared" ref="G9:G16" si="1">IFERROR($E9/C9*100,"")</f>
        <v/>
      </c>
    </row>
    <row r="10" spans="1:11" x14ac:dyDescent="0.25">
      <c r="A10" s="31" t="s">
        <v>134</v>
      </c>
      <c r="B10" s="34">
        <v>0</v>
      </c>
      <c r="C10" s="34">
        <v>0</v>
      </c>
      <c r="D10" s="34"/>
      <c r="E10" s="34">
        <v>0</v>
      </c>
      <c r="F10" s="40" t="str">
        <f t="shared" si="0"/>
        <v/>
      </c>
      <c r="G10" s="40" t="str">
        <f t="shared" si="1"/>
        <v/>
      </c>
    </row>
    <row r="11" spans="1:11" x14ac:dyDescent="0.25">
      <c r="A11" s="88" t="s">
        <v>135</v>
      </c>
      <c r="B11" s="90">
        <v>0</v>
      </c>
      <c r="C11" s="90">
        <v>0</v>
      </c>
      <c r="D11" s="90"/>
      <c r="E11" s="90">
        <v>0</v>
      </c>
      <c r="F11" s="89" t="str">
        <f t="shared" si="0"/>
        <v/>
      </c>
      <c r="G11" s="89" t="str">
        <f t="shared" si="1"/>
        <v/>
      </c>
    </row>
    <row r="12" spans="1:11" x14ac:dyDescent="0.25">
      <c r="A12" s="32" t="s">
        <v>136</v>
      </c>
      <c r="B12" s="35">
        <v>0</v>
      </c>
      <c r="C12" s="35">
        <v>0</v>
      </c>
      <c r="D12" s="35"/>
      <c r="E12" s="35">
        <v>0</v>
      </c>
      <c r="F12" s="41" t="str">
        <f t="shared" si="0"/>
        <v/>
      </c>
      <c r="G12" s="41" t="str">
        <f t="shared" si="1"/>
        <v/>
      </c>
    </row>
    <row r="13" spans="1:11" x14ac:dyDescent="0.25">
      <c r="A13" s="30" t="s">
        <v>128</v>
      </c>
      <c r="B13" s="33">
        <v>907226.76</v>
      </c>
      <c r="C13" s="33">
        <f t="shared" ref="C13:C15" si="2">+C14</f>
        <v>907230</v>
      </c>
      <c r="D13" s="33"/>
      <c r="E13" s="33">
        <v>907226.76</v>
      </c>
      <c r="F13" s="39">
        <f t="shared" si="0"/>
        <v>100</v>
      </c>
      <c r="G13" s="39">
        <f t="shared" si="1"/>
        <v>99.999642868952748</v>
      </c>
    </row>
    <row r="14" spans="1:11" x14ac:dyDescent="0.25">
      <c r="A14" s="31" t="s">
        <v>129</v>
      </c>
      <c r="B14" s="34">
        <v>907226.76</v>
      </c>
      <c r="C14" s="34">
        <f t="shared" si="2"/>
        <v>907230</v>
      </c>
      <c r="D14" s="34"/>
      <c r="E14" s="34">
        <v>907226.76</v>
      </c>
      <c r="F14" s="40">
        <f t="shared" si="0"/>
        <v>100</v>
      </c>
      <c r="G14" s="40">
        <f t="shared" si="1"/>
        <v>99.999642868952748</v>
      </c>
    </row>
    <row r="15" spans="1:11" x14ac:dyDescent="0.25">
      <c r="A15" s="88" t="s">
        <v>130</v>
      </c>
      <c r="B15" s="90">
        <v>907226.76</v>
      </c>
      <c r="C15" s="90">
        <f t="shared" si="2"/>
        <v>907230</v>
      </c>
      <c r="D15" s="90"/>
      <c r="E15" s="90">
        <v>907226.76</v>
      </c>
      <c r="F15" s="89">
        <f t="shared" si="0"/>
        <v>100</v>
      </c>
      <c r="G15" s="89">
        <f t="shared" si="1"/>
        <v>99.999642868952748</v>
      </c>
    </row>
    <row r="16" spans="1:11" x14ac:dyDescent="0.25">
      <c r="A16" s="32" t="s">
        <v>131</v>
      </c>
      <c r="B16" s="35">
        <v>907226.76</v>
      </c>
      <c r="C16" s="35">
        <v>907230</v>
      </c>
      <c r="D16" s="35"/>
      <c r="E16" s="35">
        <v>907226.76</v>
      </c>
      <c r="F16" s="41">
        <f t="shared" si="0"/>
        <v>100</v>
      </c>
      <c r="G16" s="41">
        <f t="shared" si="1"/>
        <v>99.999642868952748</v>
      </c>
    </row>
  </sheetData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selection activeCell="A7" sqref="A7"/>
    </sheetView>
  </sheetViews>
  <sheetFormatPr defaultColWidth="9.140625" defaultRowHeight="15" x14ac:dyDescent="0.25"/>
  <cols>
    <col min="1" max="1" width="35.28515625" style="26" customWidth="1"/>
    <col min="2" max="2" width="11.7109375" style="26" bestFit="1" customWidth="1"/>
    <col min="3" max="3" width="16.28515625" style="26" customWidth="1"/>
    <col min="4" max="4" width="8.140625" style="26" customWidth="1"/>
    <col min="5" max="5" width="13" style="26" customWidth="1"/>
    <col min="6" max="6" width="10" style="26" customWidth="1"/>
    <col min="7" max="7" width="10.28515625" style="26" customWidth="1"/>
    <col min="8" max="16384" width="9.140625" style="26"/>
  </cols>
  <sheetData>
    <row r="1" spans="1:7" x14ac:dyDescent="0.25">
      <c r="A1" s="115"/>
      <c r="B1" s="115"/>
      <c r="C1" s="115"/>
      <c r="D1" s="115"/>
      <c r="E1" s="116"/>
      <c r="F1" s="116"/>
      <c r="G1" s="116"/>
    </row>
    <row r="2" spans="1:7" ht="15.75" customHeight="1" x14ac:dyDescent="0.25">
      <c r="A2" s="257" t="s">
        <v>9</v>
      </c>
      <c r="B2" s="257"/>
      <c r="C2" s="257"/>
      <c r="D2" s="257"/>
      <c r="E2" s="257"/>
      <c r="F2" s="257"/>
      <c r="G2" s="257"/>
    </row>
    <row r="3" spans="1:7" x14ac:dyDescent="0.25">
      <c r="A3" s="115"/>
      <c r="B3" s="3"/>
      <c r="C3" s="3"/>
      <c r="D3" s="3"/>
      <c r="E3" s="44"/>
      <c r="F3" s="117"/>
      <c r="G3" s="46" t="s">
        <v>38</v>
      </c>
    </row>
    <row r="4" spans="1:7" ht="60" x14ac:dyDescent="0.25">
      <c r="A4" s="99" t="s">
        <v>2</v>
      </c>
      <c r="B4" s="100" t="s">
        <v>325</v>
      </c>
      <c r="C4" s="101" t="s">
        <v>329</v>
      </c>
      <c r="D4" s="101" t="s">
        <v>328</v>
      </c>
      <c r="E4" s="100" t="s">
        <v>327</v>
      </c>
      <c r="F4" s="101" t="s">
        <v>278</v>
      </c>
      <c r="G4" s="101" t="s">
        <v>279</v>
      </c>
    </row>
    <row r="5" spans="1:7" s="109" customFormat="1" ht="12" x14ac:dyDescent="0.2">
      <c r="A5" s="107">
        <v>1</v>
      </c>
      <c r="B5" s="137">
        <v>2</v>
      </c>
      <c r="C5" s="108">
        <v>3</v>
      </c>
      <c r="D5" s="108">
        <v>4</v>
      </c>
      <c r="E5" s="108">
        <v>5</v>
      </c>
      <c r="F5" s="108" t="s">
        <v>5</v>
      </c>
      <c r="G5" s="108" t="s">
        <v>36</v>
      </c>
    </row>
    <row r="6" spans="1:7" x14ac:dyDescent="0.25">
      <c r="A6" s="50" t="s">
        <v>306</v>
      </c>
      <c r="B6" s="52">
        <f>SUM(B7:B7)</f>
        <v>0</v>
      </c>
      <c r="C6" s="214">
        <f>SUM(C7:C7)</f>
        <v>0</v>
      </c>
      <c r="D6" s="52"/>
      <c r="E6" s="52">
        <f>SUM(E7:E7)</f>
        <v>0</v>
      </c>
      <c r="F6" s="55" t="str">
        <f t="shared" ref="F6:G10" si="0">IFERROR($E6/B6*100,"")</f>
        <v/>
      </c>
      <c r="G6" s="53" t="str">
        <f t="shared" si="0"/>
        <v/>
      </c>
    </row>
    <row r="7" spans="1:7" ht="30" x14ac:dyDescent="0.25">
      <c r="A7" s="104" t="s">
        <v>305</v>
      </c>
      <c r="B7" s="103">
        <v>0</v>
      </c>
      <c r="C7" s="215">
        <v>0</v>
      </c>
      <c r="D7" s="118"/>
      <c r="E7" s="51"/>
      <c r="F7" s="54" t="str">
        <f t="shared" si="0"/>
        <v/>
      </c>
      <c r="G7" s="136" t="str">
        <f t="shared" si="0"/>
        <v/>
      </c>
    </row>
    <row r="8" spans="1:7" x14ac:dyDescent="0.25">
      <c r="C8" s="216"/>
    </row>
    <row r="9" spans="1:7" ht="15.75" customHeight="1" x14ac:dyDescent="0.25">
      <c r="A9" s="102" t="s">
        <v>10</v>
      </c>
      <c r="B9" s="120">
        <f>SUM(B10:B10)</f>
        <v>0</v>
      </c>
      <c r="C9" s="217">
        <f>SUM(C10:C10)</f>
        <v>0</v>
      </c>
      <c r="D9" s="119"/>
      <c r="E9" s="120">
        <f>SUM(E10:E10)</f>
        <v>0</v>
      </c>
      <c r="F9" s="55" t="str">
        <f t="shared" si="0"/>
        <v/>
      </c>
      <c r="G9" s="56" t="str">
        <f t="shared" si="0"/>
        <v/>
      </c>
    </row>
    <row r="10" spans="1:7" ht="30" x14ac:dyDescent="0.25">
      <c r="A10" s="104" t="s">
        <v>305</v>
      </c>
      <c r="B10" s="103">
        <v>0</v>
      </c>
      <c r="C10" s="215">
        <v>0</v>
      </c>
      <c r="D10" s="118"/>
      <c r="E10" s="51"/>
      <c r="F10" s="54" t="str">
        <f t="shared" si="0"/>
        <v/>
      </c>
      <c r="G10" s="136" t="str">
        <f t="shared" si="0"/>
        <v/>
      </c>
    </row>
  </sheetData>
  <mergeCells count="1">
    <mergeCell ref="A2:G2"/>
  </mergeCells>
  <pageMargins left="0.7" right="0.7" top="0.75" bottom="0.75" header="0.3" footer="0.3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opLeftCell="A4" zoomScaleNormal="100" workbookViewId="0">
      <selection activeCell="L16" sqref="L16"/>
    </sheetView>
  </sheetViews>
  <sheetFormatPr defaultRowHeight="15" x14ac:dyDescent="0.25"/>
  <cols>
    <col min="1" max="1" width="19.5703125" style="138" bestFit="1" customWidth="1"/>
    <col min="2" max="2" width="53.42578125" style="138" customWidth="1"/>
    <col min="3" max="3" width="15.140625" customWidth="1"/>
    <col min="4" max="4" width="7.7109375" customWidth="1"/>
    <col min="5" max="5" width="15.140625" customWidth="1"/>
    <col min="6" max="6" width="11.7109375" customWidth="1"/>
    <col min="9" max="9" width="22.140625" customWidth="1"/>
    <col min="10" max="10" width="15.28515625" customWidth="1"/>
    <col min="12" max="12" width="12.7109375" bestFit="1" customWidth="1"/>
  </cols>
  <sheetData>
    <row r="1" spans="1:12" ht="18" x14ac:dyDescent="0.25">
      <c r="A1" s="7"/>
      <c r="B1" s="7"/>
      <c r="C1" s="7"/>
      <c r="D1" s="7"/>
      <c r="E1" s="7"/>
      <c r="F1" s="2"/>
    </row>
    <row r="2" spans="1:12" ht="15.75" x14ac:dyDescent="0.25">
      <c r="A2" s="172" t="s">
        <v>3</v>
      </c>
      <c r="B2" s="173"/>
      <c r="C2" s="173"/>
      <c r="D2" s="173"/>
      <c r="E2" s="173"/>
      <c r="F2" s="173"/>
    </row>
    <row r="3" spans="1:12" ht="18" x14ac:dyDescent="0.25">
      <c r="A3" s="38"/>
      <c r="B3" s="38"/>
      <c r="C3" s="38"/>
      <c r="D3" s="38"/>
      <c r="E3" s="38"/>
      <c r="F3" s="57"/>
    </row>
    <row r="4" spans="1:12" ht="15.75" x14ac:dyDescent="0.25">
      <c r="A4" s="139" t="s">
        <v>21</v>
      </c>
      <c r="B4" s="139"/>
      <c r="C4" s="140"/>
      <c r="D4" s="140"/>
      <c r="E4" s="140"/>
      <c r="F4" s="140"/>
    </row>
    <row r="5" spans="1:12" ht="18" x14ac:dyDescent="0.25">
      <c r="A5" s="7"/>
      <c r="B5" s="7"/>
      <c r="C5" s="7"/>
      <c r="D5" s="7"/>
      <c r="E5" s="7"/>
      <c r="F5" s="141" t="s">
        <v>38</v>
      </c>
    </row>
    <row r="6" spans="1:12" ht="65.25" customHeight="1" x14ac:dyDescent="0.25">
      <c r="A6" s="13" t="s">
        <v>313</v>
      </c>
      <c r="B6" s="13" t="s">
        <v>314</v>
      </c>
      <c r="C6" s="13" t="s">
        <v>329</v>
      </c>
      <c r="D6" s="13" t="s">
        <v>328</v>
      </c>
      <c r="E6" s="13" t="s">
        <v>327</v>
      </c>
      <c r="F6" s="13" t="s">
        <v>279</v>
      </c>
    </row>
    <row r="7" spans="1:12" s="160" customFormat="1" ht="11.25" x14ac:dyDescent="0.2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14" t="s">
        <v>315</v>
      </c>
    </row>
    <row r="8" spans="1:12" s="15" customFormat="1" ht="30" x14ac:dyDescent="0.25">
      <c r="A8" s="142" t="s">
        <v>142</v>
      </c>
      <c r="B8" s="142" t="s">
        <v>143</v>
      </c>
      <c r="C8" s="188">
        <f>+C9+C182+C213</f>
        <v>23839870</v>
      </c>
      <c r="D8" s="124"/>
      <c r="E8" s="125">
        <f>+E9+E182+E213-23.9</f>
        <v>24067072.219999999</v>
      </c>
      <c r="F8" s="143">
        <f>IFERROR($E8/C8*100,"")</f>
        <v>100.95303464322582</v>
      </c>
      <c r="I8" s="196"/>
    </row>
    <row r="9" spans="1:12" s="218" customFormat="1" x14ac:dyDescent="0.25">
      <c r="A9" s="161" t="s">
        <v>166</v>
      </c>
      <c r="B9" s="161" t="s">
        <v>167</v>
      </c>
      <c r="C9" s="224">
        <f>+C13+C60+C76+C107+C157+C175+C196+C203+C209</f>
        <v>23320770</v>
      </c>
      <c r="D9" s="161"/>
      <c r="E9" s="224">
        <f>+E13+E60+E76+E107+E157+E175+E196+E203+E209+23.9</f>
        <v>23317926.949999999</v>
      </c>
      <c r="F9" s="161"/>
      <c r="I9" s="196"/>
    </row>
    <row r="10" spans="1:12" s="218" customFormat="1" ht="21.75" customHeight="1" x14ac:dyDescent="0.25">
      <c r="A10" s="166" t="s">
        <v>168</v>
      </c>
      <c r="B10" s="166" t="s">
        <v>169</v>
      </c>
      <c r="C10" s="195">
        <f>+C14+C77+C108+C158+C176+C197+C204</f>
        <v>21822700</v>
      </c>
      <c r="D10" s="166"/>
      <c r="E10" s="195">
        <f>+E14+E77+E108+E158+E176+E197+E204+E210+23.9</f>
        <v>21893269.57</v>
      </c>
      <c r="F10" s="166"/>
    </row>
    <row r="11" spans="1:12" s="15" customFormat="1" x14ac:dyDescent="0.25">
      <c r="A11" s="153" t="s">
        <v>170</v>
      </c>
      <c r="B11" s="153" t="s">
        <v>171</v>
      </c>
      <c r="C11" s="202">
        <f>+C12</f>
        <v>2907500</v>
      </c>
      <c r="D11" s="155"/>
      <c r="E11" s="156">
        <f>+E12</f>
        <v>1573325.5899999999</v>
      </c>
      <c r="F11" s="157">
        <f t="shared" ref="F11:F77" si="0">IFERROR($E11/C11*100,"")</f>
        <v>54.112660017196902</v>
      </c>
      <c r="I11" s="196"/>
      <c r="J11" s="196"/>
    </row>
    <row r="12" spans="1:12" s="15" customFormat="1" x14ac:dyDescent="0.25">
      <c r="A12" s="148" t="s">
        <v>172</v>
      </c>
      <c r="B12" s="148" t="s">
        <v>171</v>
      </c>
      <c r="C12" s="204">
        <f>+C18+C40</f>
        <v>2907500</v>
      </c>
      <c r="D12" s="150"/>
      <c r="E12" s="151">
        <f>+E18+E40</f>
        <v>1573325.5899999999</v>
      </c>
      <c r="F12" s="152">
        <f t="shared" si="0"/>
        <v>54.112660017196902</v>
      </c>
      <c r="J12" s="196"/>
    </row>
    <row r="13" spans="1:12" s="15" customFormat="1" x14ac:dyDescent="0.25">
      <c r="A13" s="161" t="s">
        <v>166</v>
      </c>
      <c r="B13" s="161" t="s">
        <v>167</v>
      </c>
      <c r="C13" s="199">
        <f>+C14</f>
        <v>2907500</v>
      </c>
      <c r="D13" s="223"/>
      <c r="E13" s="199">
        <f>+E14</f>
        <v>1573325.59</v>
      </c>
      <c r="F13" s="164">
        <f t="shared" si="0"/>
        <v>54.112660017196909</v>
      </c>
      <c r="I13" s="196"/>
      <c r="J13" s="196"/>
    </row>
    <row r="14" spans="1:12" s="15" customFormat="1" x14ac:dyDescent="0.25">
      <c r="A14" s="166" t="s">
        <v>168</v>
      </c>
      <c r="B14" s="166" t="s">
        <v>169</v>
      </c>
      <c r="C14" s="200">
        <v>2907500</v>
      </c>
      <c r="D14" s="168"/>
      <c r="E14" s="169">
        <v>1573325.59</v>
      </c>
      <c r="F14" s="170">
        <f t="shared" si="0"/>
        <v>54.112660017196909</v>
      </c>
      <c r="I14" s="196"/>
      <c r="J14" s="196"/>
    </row>
    <row r="15" spans="1:12" s="15" customFormat="1" x14ac:dyDescent="0.25">
      <c r="A15" s="19" t="s">
        <v>173</v>
      </c>
      <c r="B15" s="19" t="s">
        <v>174</v>
      </c>
      <c r="C15" s="201"/>
      <c r="D15" s="145"/>
      <c r="E15" s="194"/>
      <c r="F15" s="147"/>
      <c r="I15" s="196"/>
      <c r="J15" s="196"/>
    </row>
    <row r="16" spans="1:12" s="15" customFormat="1" x14ac:dyDescent="0.25">
      <c r="A16" s="19" t="s">
        <v>175</v>
      </c>
      <c r="B16" s="19" t="s">
        <v>176</v>
      </c>
      <c r="C16" s="201"/>
      <c r="D16" s="145"/>
      <c r="E16" s="194"/>
      <c r="F16" s="147"/>
      <c r="J16" s="196"/>
      <c r="L16" s="196"/>
    </row>
    <row r="17" spans="1:10" s="15" customFormat="1" x14ac:dyDescent="0.25">
      <c r="A17" s="19" t="s">
        <v>177</v>
      </c>
      <c r="B17" s="19" t="s">
        <v>178</v>
      </c>
      <c r="C17" s="201"/>
      <c r="D17" s="145"/>
      <c r="E17" s="194"/>
      <c r="F17" s="147"/>
    </row>
    <row r="18" spans="1:10" s="15" customFormat="1" x14ac:dyDescent="0.25">
      <c r="A18" s="19" t="s">
        <v>179</v>
      </c>
      <c r="B18" s="19" t="s">
        <v>180</v>
      </c>
      <c r="C18" s="188">
        <f>SUM(C19:C33)</f>
        <v>1307500</v>
      </c>
      <c r="D18" s="145"/>
      <c r="E18" s="220">
        <f>SUM(E19:E33)</f>
        <v>1464314.3399999999</v>
      </c>
      <c r="F18" s="147"/>
      <c r="J18" s="196"/>
    </row>
    <row r="19" spans="1:10" s="15" customFormat="1" x14ac:dyDescent="0.25">
      <c r="A19" s="19" t="s">
        <v>181</v>
      </c>
      <c r="B19" s="19" t="s">
        <v>182</v>
      </c>
      <c r="C19" s="201"/>
      <c r="D19" s="145"/>
      <c r="E19" s="194"/>
      <c r="F19" s="147"/>
    </row>
    <row r="20" spans="1:10" s="218" customFormat="1" x14ac:dyDescent="0.25">
      <c r="A20" s="193">
        <v>3223</v>
      </c>
      <c r="B20" s="19" t="s">
        <v>241</v>
      </c>
      <c r="C20" s="201">
        <v>125500</v>
      </c>
      <c r="D20" s="145"/>
      <c r="E20" s="194">
        <v>195621.77</v>
      </c>
      <c r="F20" s="147">
        <f t="shared" ref="F20:F44" si="1">+E20/C20*100</f>
        <v>155.87392031872508</v>
      </c>
    </row>
    <row r="21" spans="1:10" s="218" customFormat="1" x14ac:dyDescent="0.25">
      <c r="A21" s="193">
        <v>3224</v>
      </c>
      <c r="B21" s="19" t="s">
        <v>205</v>
      </c>
      <c r="C21" s="201">
        <v>161700</v>
      </c>
      <c r="D21" s="145"/>
      <c r="E21" s="194">
        <v>129029.83</v>
      </c>
      <c r="F21" s="147">
        <f t="shared" si="1"/>
        <v>79.795813234384667</v>
      </c>
    </row>
    <row r="22" spans="1:10" s="218" customFormat="1" x14ac:dyDescent="0.25">
      <c r="A22" s="193">
        <v>3225</v>
      </c>
      <c r="B22" s="19" t="s">
        <v>243</v>
      </c>
      <c r="C22" s="201">
        <v>100000</v>
      </c>
      <c r="D22" s="145"/>
      <c r="E22" s="194">
        <v>100000</v>
      </c>
      <c r="F22" s="147">
        <f t="shared" si="1"/>
        <v>100</v>
      </c>
    </row>
    <row r="23" spans="1:10" s="218" customFormat="1" x14ac:dyDescent="0.25">
      <c r="A23" s="193">
        <v>3227</v>
      </c>
      <c r="B23" s="19" t="s">
        <v>207</v>
      </c>
      <c r="C23" s="201">
        <v>161000</v>
      </c>
      <c r="D23" s="145"/>
      <c r="E23" s="194">
        <v>105029.51</v>
      </c>
      <c r="F23" s="147">
        <f t="shared" si="1"/>
        <v>65.235720496894416</v>
      </c>
    </row>
    <row r="24" spans="1:10" s="182" customFormat="1" x14ac:dyDescent="0.25">
      <c r="A24" s="193">
        <v>3231</v>
      </c>
      <c r="B24" s="19" t="s">
        <v>318</v>
      </c>
      <c r="C24" s="201"/>
      <c r="D24" s="145"/>
      <c r="E24" s="194"/>
      <c r="F24" s="147">
        <v>0</v>
      </c>
    </row>
    <row r="25" spans="1:10" s="15" customFormat="1" x14ac:dyDescent="0.25">
      <c r="A25" s="19" t="s">
        <v>183</v>
      </c>
      <c r="B25" s="19" t="s">
        <v>184</v>
      </c>
      <c r="C25" s="201">
        <v>539400</v>
      </c>
      <c r="D25" s="145"/>
      <c r="E25" s="194">
        <v>553667.81999999995</v>
      </c>
      <c r="F25" s="147">
        <f t="shared" si="1"/>
        <v>102.645127919911</v>
      </c>
    </row>
    <row r="26" spans="1:10" s="182" customFormat="1" x14ac:dyDescent="0.25">
      <c r="A26" s="193">
        <v>3234</v>
      </c>
      <c r="B26" s="19" t="s">
        <v>249</v>
      </c>
      <c r="C26" s="201"/>
      <c r="D26" s="145"/>
      <c r="E26" s="194">
        <v>1328.57</v>
      </c>
      <c r="F26" s="147">
        <v>0</v>
      </c>
    </row>
    <row r="27" spans="1:10" s="182" customFormat="1" x14ac:dyDescent="0.25">
      <c r="A27" s="193">
        <v>3235</v>
      </c>
      <c r="B27" s="19" t="s">
        <v>251</v>
      </c>
      <c r="C27" s="201"/>
      <c r="D27" s="145"/>
      <c r="E27" s="194"/>
      <c r="F27" s="147">
        <v>0</v>
      </c>
    </row>
    <row r="28" spans="1:10" s="182" customFormat="1" x14ac:dyDescent="0.25">
      <c r="A28" s="193">
        <v>3236</v>
      </c>
      <c r="B28" s="19" t="s">
        <v>209</v>
      </c>
      <c r="C28" s="201"/>
      <c r="D28" s="145"/>
      <c r="E28" s="194"/>
      <c r="F28" s="147">
        <v>0</v>
      </c>
    </row>
    <row r="29" spans="1:10" s="182" customFormat="1" x14ac:dyDescent="0.25">
      <c r="A29" s="193">
        <v>3238</v>
      </c>
      <c r="B29" s="19" t="s">
        <v>253</v>
      </c>
      <c r="C29" s="201">
        <v>219900</v>
      </c>
      <c r="D29" s="145"/>
      <c r="E29" s="194">
        <v>215355</v>
      </c>
      <c r="F29" s="147">
        <f t="shared" si="1"/>
        <v>97.933151432469302</v>
      </c>
    </row>
    <row r="30" spans="1:10" s="218" customFormat="1" x14ac:dyDescent="0.25">
      <c r="A30" s="193">
        <v>3239</v>
      </c>
      <c r="B30" s="19" t="s">
        <v>255</v>
      </c>
      <c r="C30" s="201"/>
      <c r="D30" s="145"/>
      <c r="E30" s="194">
        <v>17044.689999999999</v>
      </c>
      <c r="F30" s="147">
        <v>0</v>
      </c>
    </row>
    <row r="31" spans="1:10" s="218" customFormat="1" x14ac:dyDescent="0.25">
      <c r="A31" s="193">
        <v>3292</v>
      </c>
      <c r="B31" s="19" t="s">
        <v>259</v>
      </c>
      <c r="C31" s="201"/>
      <c r="D31" s="145"/>
      <c r="E31" s="194">
        <v>147237.15</v>
      </c>
      <c r="F31" s="147">
        <v>0</v>
      </c>
    </row>
    <row r="32" spans="1:10" s="182" customFormat="1" x14ac:dyDescent="0.25">
      <c r="A32" s="193">
        <v>3294</v>
      </c>
      <c r="B32" s="19" t="s">
        <v>263</v>
      </c>
      <c r="C32" s="201"/>
      <c r="D32" s="145"/>
      <c r="E32" s="194"/>
      <c r="F32" s="147"/>
    </row>
    <row r="33" spans="1:9" s="182" customFormat="1" x14ac:dyDescent="0.25">
      <c r="A33" s="193">
        <v>3299</v>
      </c>
      <c r="B33" s="19" t="s">
        <v>267</v>
      </c>
      <c r="C33" s="201"/>
      <c r="D33" s="145"/>
      <c r="E33" s="194"/>
      <c r="F33" s="147"/>
    </row>
    <row r="34" spans="1:9" s="15" customFormat="1" x14ac:dyDescent="0.25">
      <c r="A34" s="19" t="s">
        <v>185</v>
      </c>
      <c r="B34" s="19" t="s">
        <v>186</v>
      </c>
      <c r="C34" s="144"/>
      <c r="D34" s="145"/>
      <c r="E34" s="194"/>
      <c r="F34" s="147"/>
    </row>
    <row r="35" spans="1:9" s="15" customFormat="1" ht="30" x14ac:dyDescent="0.25">
      <c r="A35" s="19" t="s">
        <v>187</v>
      </c>
      <c r="B35" s="19" t="s">
        <v>188</v>
      </c>
      <c r="C35" s="144"/>
      <c r="D35" s="145"/>
      <c r="E35" s="194"/>
      <c r="F35" s="147"/>
    </row>
    <row r="36" spans="1:9" s="15" customFormat="1" x14ac:dyDescent="0.25">
      <c r="A36" s="19" t="s">
        <v>189</v>
      </c>
      <c r="B36" s="19" t="s">
        <v>190</v>
      </c>
      <c r="C36" s="144"/>
      <c r="D36" s="145"/>
      <c r="E36" s="194"/>
      <c r="F36" s="147"/>
    </row>
    <row r="37" spans="1:9" s="182" customFormat="1" x14ac:dyDescent="0.25">
      <c r="A37" s="193">
        <v>3433</v>
      </c>
      <c r="B37" s="19" t="s">
        <v>217</v>
      </c>
      <c r="C37" s="144"/>
      <c r="D37" s="145"/>
      <c r="E37" s="194"/>
      <c r="F37" s="147"/>
    </row>
    <row r="38" spans="1:9" x14ac:dyDescent="0.25">
      <c r="A38" s="19" t="s">
        <v>224</v>
      </c>
      <c r="B38" s="19" t="s">
        <v>225</v>
      </c>
      <c r="C38" s="144"/>
      <c r="D38" s="18"/>
      <c r="E38" s="62"/>
      <c r="F38" s="147"/>
      <c r="I38" s="176"/>
    </row>
    <row r="39" spans="1:9" x14ac:dyDescent="0.25">
      <c r="A39" s="19" t="s">
        <v>226</v>
      </c>
      <c r="B39" s="19" t="s">
        <v>227</v>
      </c>
      <c r="C39" s="144"/>
      <c r="D39" s="18"/>
      <c r="E39" s="194"/>
      <c r="F39" s="147"/>
    </row>
    <row r="40" spans="1:9" x14ac:dyDescent="0.25">
      <c r="A40" s="19" t="s">
        <v>191</v>
      </c>
      <c r="B40" s="19" t="s">
        <v>192</v>
      </c>
      <c r="C40" s="188">
        <f>SUM(C41:C44)</f>
        <v>1600000</v>
      </c>
      <c r="D40" s="18"/>
      <c r="E40" s="219">
        <f>SUM(E41:E44)</f>
        <v>109011.25</v>
      </c>
      <c r="F40" s="147">
        <f t="shared" si="1"/>
        <v>6.8132031250000002</v>
      </c>
    </row>
    <row r="41" spans="1:9" x14ac:dyDescent="0.25">
      <c r="A41" s="19" t="s">
        <v>193</v>
      </c>
      <c r="B41" s="19" t="s">
        <v>194</v>
      </c>
      <c r="C41" s="144"/>
      <c r="D41" s="18"/>
      <c r="E41" s="194"/>
      <c r="F41" s="147"/>
    </row>
    <row r="42" spans="1:9" x14ac:dyDescent="0.25">
      <c r="A42" s="193">
        <v>4222</v>
      </c>
      <c r="B42" s="19" t="s">
        <v>336</v>
      </c>
      <c r="C42" s="144"/>
      <c r="D42" s="18"/>
      <c r="E42" s="194">
        <v>109011.25</v>
      </c>
      <c r="F42" s="147"/>
    </row>
    <row r="43" spans="1:9" x14ac:dyDescent="0.25">
      <c r="A43" s="19" t="s">
        <v>195</v>
      </c>
      <c r="B43" s="19" t="s">
        <v>196</v>
      </c>
      <c r="C43" s="144"/>
      <c r="D43" s="18"/>
      <c r="E43" s="194"/>
      <c r="F43" s="147"/>
    </row>
    <row r="44" spans="1:9" x14ac:dyDescent="0.25">
      <c r="A44" s="19" t="s">
        <v>197</v>
      </c>
      <c r="B44" s="19" t="s">
        <v>161</v>
      </c>
      <c r="C44" s="201">
        <v>1600000</v>
      </c>
      <c r="D44" s="18"/>
      <c r="E44" s="194"/>
      <c r="F44" s="147">
        <f t="shared" si="1"/>
        <v>0</v>
      </c>
    </row>
    <row r="45" spans="1:9" x14ac:dyDescent="0.25">
      <c r="A45" s="19" t="s">
        <v>198</v>
      </c>
      <c r="B45" s="19" t="s">
        <v>199</v>
      </c>
      <c r="C45" s="144"/>
      <c r="D45" s="18"/>
      <c r="E45" s="194"/>
      <c r="F45" s="147"/>
    </row>
    <row r="46" spans="1:9" ht="30" x14ac:dyDescent="0.25">
      <c r="A46" s="19" t="s">
        <v>200</v>
      </c>
      <c r="B46" s="19" t="s">
        <v>201</v>
      </c>
      <c r="C46" s="144"/>
      <c r="D46" s="18"/>
      <c r="E46" s="146"/>
      <c r="F46" s="147"/>
    </row>
    <row r="47" spans="1:9" x14ac:dyDescent="0.25">
      <c r="A47" s="161" t="s">
        <v>272</v>
      </c>
      <c r="B47" s="161" t="s">
        <v>273</v>
      </c>
      <c r="C47" s="162"/>
      <c r="D47" s="165"/>
      <c r="E47" s="163"/>
      <c r="F47" s="164" t="str">
        <f t="shared" si="0"/>
        <v/>
      </c>
    </row>
    <row r="48" spans="1:9" ht="30" x14ac:dyDescent="0.25">
      <c r="A48" s="166" t="s">
        <v>307</v>
      </c>
      <c r="B48" s="166" t="s">
        <v>308</v>
      </c>
      <c r="C48" s="167"/>
      <c r="D48" s="171"/>
      <c r="E48" s="169"/>
      <c r="F48" s="170" t="str">
        <f t="shared" si="0"/>
        <v/>
      </c>
    </row>
    <row r="49" spans="1:6" x14ac:dyDescent="0.25">
      <c r="A49" s="19" t="s">
        <v>173</v>
      </c>
      <c r="B49" s="19" t="s">
        <v>174</v>
      </c>
      <c r="C49" s="144"/>
      <c r="D49" s="18"/>
      <c r="E49" s="146"/>
      <c r="F49" s="147" t="str">
        <f t="shared" si="0"/>
        <v/>
      </c>
    </row>
    <row r="50" spans="1:6" x14ac:dyDescent="0.25">
      <c r="A50" s="19" t="s">
        <v>175</v>
      </c>
      <c r="B50" s="19" t="s">
        <v>176</v>
      </c>
      <c r="C50" s="144"/>
      <c r="D50" s="18"/>
      <c r="E50" s="194"/>
      <c r="F50" s="147" t="str">
        <f t="shared" si="0"/>
        <v/>
      </c>
    </row>
    <row r="51" spans="1:6" x14ac:dyDescent="0.25">
      <c r="A51" s="19" t="s">
        <v>177</v>
      </c>
      <c r="B51" s="19" t="s">
        <v>178</v>
      </c>
      <c r="C51" s="144"/>
      <c r="D51" s="18"/>
      <c r="E51" s="194"/>
      <c r="F51" s="147" t="str">
        <f t="shared" si="0"/>
        <v/>
      </c>
    </row>
    <row r="52" spans="1:6" x14ac:dyDescent="0.25">
      <c r="A52" s="19" t="s">
        <v>179</v>
      </c>
      <c r="B52" s="19" t="s">
        <v>180</v>
      </c>
      <c r="C52" s="144"/>
      <c r="D52" s="18"/>
      <c r="E52" s="194"/>
      <c r="F52" s="147" t="str">
        <f t="shared" si="0"/>
        <v/>
      </c>
    </row>
    <row r="53" spans="1:6" x14ac:dyDescent="0.25">
      <c r="A53" s="193">
        <v>3213</v>
      </c>
      <c r="B53" s="19" t="s">
        <v>237</v>
      </c>
      <c r="C53" s="144"/>
      <c r="D53" s="18"/>
      <c r="E53" s="194"/>
      <c r="F53" s="147"/>
    </row>
    <row r="54" spans="1:6" x14ac:dyDescent="0.25">
      <c r="A54" s="19" t="s">
        <v>181</v>
      </c>
      <c r="B54" s="19" t="s">
        <v>182</v>
      </c>
      <c r="C54" s="144"/>
      <c r="D54" s="18"/>
      <c r="E54" s="194"/>
      <c r="F54" s="147" t="str">
        <f t="shared" si="0"/>
        <v/>
      </c>
    </row>
    <row r="55" spans="1:6" x14ac:dyDescent="0.25">
      <c r="A55" s="193">
        <v>3223</v>
      </c>
      <c r="B55" s="19" t="s">
        <v>241</v>
      </c>
      <c r="C55" s="144"/>
      <c r="D55" s="18"/>
      <c r="E55" s="194"/>
      <c r="F55" s="147"/>
    </row>
    <row r="56" spans="1:6" x14ac:dyDescent="0.25">
      <c r="A56" s="193">
        <v>3292</v>
      </c>
      <c r="B56" s="19" t="s">
        <v>319</v>
      </c>
      <c r="C56" s="144"/>
      <c r="D56" s="18"/>
      <c r="E56" s="194"/>
      <c r="F56" s="147"/>
    </row>
    <row r="57" spans="1:6" x14ac:dyDescent="0.25">
      <c r="A57" s="19" t="s">
        <v>191</v>
      </c>
      <c r="B57" s="19" t="s">
        <v>192</v>
      </c>
      <c r="C57" s="144"/>
      <c r="D57" s="18"/>
      <c r="E57" s="146"/>
      <c r="F57" s="147" t="str">
        <f t="shared" si="0"/>
        <v/>
      </c>
    </row>
    <row r="58" spans="1:6" x14ac:dyDescent="0.25">
      <c r="A58" s="19" t="s">
        <v>195</v>
      </c>
      <c r="B58" s="19" t="s">
        <v>196</v>
      </c>
      <c r="C58" s="144"/>
      <c r="D58" s="18"/>
      <c r="E58" s="146"/>
      <c r="F58" s="147" t="str">
        <f t="shared" si="0"/>
        <v/>
      </c>
    </row>
    <row r="59" spans="1:6" x14ac:dyDescent="0.25">
      <c r="A59" s="148" t="s">
        <v>270</v>
      </c>
      <c r="B59" s="148" t="s">
        <v>271</v>
      </c>
      <c r="C59" s="151">
        <f>+C60</f>
        <v>1498070</v>
      </c>
      <c r="D59" s="159"/>
      <c r="E59" s="151">
        <f>+E60</f>
        <v>1424657.38</v>
      </c>
      <c r="F59" s="152">
        <f t="shared" si="0"/>
        <v>95.099520049129865</v>
      </c>
    </row>
    <row r="60" spans="1:6" x14ac:dyDescent="0.25">
      <c r="A60" s="161" t="s">
        <v>166</v>
      </c>
      <c r="B60" s="161" t="s">
        <v>167</v>
      </c>
      <c r="C60" s="199">
        <f>+C61</f>
        <v>1498070</v>
      </c>
      <c r="D60" s="165"/>
      <c r="E60" s="163">
        <f>+E61</f>
        <v>1424657.38</v>
      </c>
      <c r="F60" s="164">
        <f t="shared" si="0"/>
        <v>95.099520049129865</v>
      </c>
    </row>
    <row r="61" spans="1:6" ht="30" x14ac:dyDescent="0.25">
      <c r="A61" s="166" t="s">
        <v>268</v>
      </c>
      <c r="B61" s="166" t="s">
        <v>269</v>
      </c>
      <c r="C61" s="200">
        <f>+C62+C65+C67+C69+C72</f>
        <v>1498070</v>
      </c>
      <c r="D61" s="171"/>
      <c r="E61" s="169">
        <f>+E62+E65+E67+E69+E72</f>
        <v>1424657.38</v>
      </c>
      <c r="F61" s="170">
        <f t="shared" si="0"/>
        <v>95.099520049129865</v>
      </c>
    </row>
    <row r="62" spans="1:6" x14ac:dyDescent="0.25">
      <c r="A62" s="19" t="s">
        <v>179</v>
      </c>
      <c r="B62" s="19" t="s">
        <v>180</v>
      </c>
      <c r="C62" s="188">
        <f>+C63+C64</f>
        <v>60000</v>
      </c>
      <c r="D62" s="18"/>
      <c r="E62" s="146"/>
      <c r="F62" s="147">
        <f t="shared" si="0"/>
        <v>0</v>
      </c>
    </row>
    <row r="63" spans="1:6" x14ac:dyDescent="0.25">
      <c r="A63" s="19" t="s">
        <v>204</v>
      </c>
      <c r="B63" s="19" t="s">
        <v>205</v>
      </c>
      <c r="C63" s="201"/>
      <c r="D63" s="18"/>
      <c r="E63" s="146"/>
      <c r="F63" s="147" t="str">
        <f t="shared" si="0"/>
        <v/>
      </c>
    </row>
    <row r="64" spans="1:6" x14ac:dyDescent="0.25">
      <c r="A64" s="19" t="s">
        <v>183</v>
      </c>
      <c r="B64" s="19" t="s">
        <v>184</v>
      </c>
      <c r="C64" s="201">
        <v>60000</v>
      </c>
      <c r="D64" s="18"/>
      <c r="E64" s="146"/>
      <c r="F64" s="147">
        <f t="shared" si="0"/>
        <v>0</v>
      </c>
    </row>
    <row r="65" spans="1:6" x14ac:dyDescent="0.25">
      <c r="A65" s="19" t="s">
        <v>185</v>
      </c>
      <c r="B65" s="19" t="s">
        <v>186</v>
      </c>
      <c r="C65" s="188">
        <f>+C66</f>
        <v>35210</v>
      </c>
      <c r="D65" s="18"/>
      <c r="E65" s="125">
        <f>+E66</f>
        <v>35213.24</v>
      </c>
      <c r="F65" s="147">
        <f t="shared" si="0"/>
        <v>100.00920193126952</v>
      </c>
    </row>
    <row r="66" spans="1:6" ht="30" x14ac:dyDescent="0.25">
      <c r="A66" s="19" t="s">
        <v>187</v>
      </c>
      <c r="B66" s="19" t="s">
        <v>188</v>
      </c>
      <c r="C66" s="201">
        <v>35210</v>
      </c>
      <c r="D66" s="18"/>
      <c r="E66" s="146">
        <v>35213.24</v>
      </c>
      <c r="F66" s="147">
        <f t="shared" si="0"/>
        <v>100.00920193126952</v>
      </c>
    </row>
    <row r="67" spans="1:6" x14ac:dyDescent="0.25">
      <c r="A67" s="193">
        <v>41</v>
      </c>
      <c r="B67" s="19" t="s">
        <v>225</v>
      </c>
      <c r="C67" s="188">
        <f>+C68</f>
        <v>65000</v>
      </c>
      <c r="D67" s="221"/>
      <c r="E67" s="125">
        <f>+E68</f>
        <v>64373.63</v>
      </c>
      <c r="F67" s="147"/>
    </row>
    <row r="68" spans="1:6" x14ac:dyDescent="0.25">
      <c r="A68" s="193">
        <v>4124</v>
      </c>
      <c r="B68" s="19" t="s">
        <v>227</v>
      </c>
      <c r="C68" s="201">
        <v>65000</v>
      </c>
      <c r="D68" s="18"/>
      <c r="E68" s="146">
        <v>64373.63</v>
      </c>
      <c r="F68" s="147"/>
    </row>
    <row r="69" spans="1:6" x14ac:dyDescent="0.25">
      <c r="A69" s="193">
        <v>42</v>
      </c>
      <c r="B69" s="19" t="s">
        <v>192</v>
      </c>
      <c r="C69" s="188">
        <f>+C70+C71</f>
        <v>430630</v>
      </c>
      <c r="D69" s="18"/>
      <c r="E69" s="125">
        <f>+E70+E71</f>
        <v>417843.75</v>
      </c>
      <c r="F69" s="147"/>
    </row>
    <row r="70" spans="1:6" x14ac:dyDescent="0.25">
      <c r="A70" s="193">
        <v>4222</v>
      </c>
      <c r="B70" s="19" t="s">
        <v>320</v>
      </c>
      <c r="C70" s="201">
        <v>26000</v>
      </c>
      <c r="D70" s="18"/>
      <c r="E70" s="146">
        <v>26000</v>
      </c>
      <c r="F70" s="147"/>
    </row>
    <row r="71" spans="1:6" x14ac:dyDescent="0.25">
      <c r="A71" s="193">
        <v>4224</v>
      </c>
      <c r="B71" s="19" t="s">
        <v>196</v>
      </c>
      <c r="C71" s="201">
        <v>404630</v>
      </c>
      <c r="D71" s="18"/>
      <c r="E71" s="146">
        <v>391843.75</v>
      </c>
      <c r="F71" s="147"/>
    </row>
    <row r="72" spans="1:6" x14ac:dyDescent="0.25">
      <c r="A72" s="19" t="s">
        <v>198</v>
      </c>
      <c r="B72" s="19" t="s">
        <v>199</v>
      </c>
      <c r="C72" s="188">
        <f>+C73</f>
        <v>907230</v>
      </c>
      <c r="D72" s="18"/>
      <c r="E72" s="125">
        <f>+E73</f>
        <v>907226.76</v>
      </c>
      <c r="F72" s="147">
        <f t="shared" si="0"/>
        <v>99.999642868952748</v>
      </c>
    </row>
    <row r="73" spans="1:6" ht="30" x14ac:dyDescent="0.25">
      <c r="A73" s="19" t="s">
        <v>200</v>
      </c>
      <c r="B73" s="19" t="s">
        <v>201</v>
      </c>
      <c r="C73" s="201">
        <v>907230</v>
      </c>
      <c r="D73" s="18"/>
      <c r="E73" s="146">
        <v>907226.76</v>
      </c>
      <c r="F73" s="147">
        <f t="shared" si="0"/>
        <v>99.999642868952748</v>
      </c>
    </row>
    <row r="74" spans="1:6" x14ac:dyDescent="0.25">
      <c r="A74" s="153" t="s">
        <v>144</v>
      </c>
      <c r="B74" s="153" t="s">
        <v>145</v>
      </c>
      <c r="C74" s="202">
        <f>+C75</f>
        <v>282700</v>
      </c>
      <c r="D74" s="158"/>
      <c r="E74" s="156">
        <f>+E75</f>
        <v>412836.91</v>
      </c>
      <c r="F74" s="157">
        <f t="shared" si="0"/>
        <v>146.03357269189954</v>
      </c>
    </row>
    <row r="75" spans="1:6" x14ac:dyDescent="0.25">
      <c r="A75" s="148" t="s">
        <v>146</v>
      </c>
      <c r="B75" s="148" t="s">
        <v>145</v>
      </c>
      <c r="C75" s="198">
        <f>+C78+C82+C88+C95+C97</f>
        <v>282700</v>
      </c>
      <c r="D75" s="159"/>
      <c r="E75" s="151">
        <f>+E78+E82+E88+E97</f>
        <v>412836.91</v>
      </c>
      <c r="F75" s="152">
        <f t="shared" si="0"/>
        <v>146.03357269189954</v>
      </c>
    </row>
    <row r="76" spans="1:6" x14ac:dyDescent="0.25">
      <c r="A76" s="161" t="s">
        <v>166</v>
      </c>
      <c r="B76" s="161" t="s">
        <v>167</v>
      </c>
      <c r="C76" s="199">
        <f>+C77</f>
        <v>282700</v>
      </c>
      <c r="D76" s="165"/>
      <c r="E76" s="163">
        <f>+E77</f>
        <v>412836.91</v>
      </c>
      <c r="F76" s="164">
        <f t="shared" si="0"/>
        <v>146.03357269189954</v>
      </c>
    </row>
    <row r="77" spans="1:6" x14ac:dyDescent="0.25">
      <c r="A77" s="166" t="s">
        <v>168</v>
      </c>
      <c r="B77" s="166" t="s">
        <v>169</v>
      </c>
      <c r="C77" s="200">
        <v>282700</v>
      </c>
      <c r="D77" s="171"/>
      <c r="E77" s="169">
        <v>412836.91</v>
      </c>
      <c r="F77" s="170">
        <f t="shared" si="0"/>
        <v>146.03357269189954</v>
      </c>
    </row>
    <row r="78" spans="1:6" x14ac:dyDescent="0.25">
      <c r="A78" s="19" t="s">
        <v>173</v>
      </c>
      <c r="B78" s="19" t="s">
        <v>174</v>
      </c>
      <c r="C78" s="188">
        <f>+C79+C80+C81</f>
        <v>241500</v>
      </c>
      <c r="D78" s="18"/>
      <c r="E78" s="125">
        <f>SUM(E79:E81)</f>
        <v>374993.08</v>
      </c>
      <c r="F78" s="147">
        <f t="shared" ref="F78:F146" si="2">IFERROR($E78/C78*100,"")</f>
        <v>155.27663768115943</v>
      </c>
    </row>
    <row r="79" spans="1:6" x14ac:dyDescent="0.25">
      <c r="A79" s="19" t="s">
        <v>175</v>
      </c>
      <c r="B79" s="19" t="s">
        <v>176</v>
      </c>
      <c r="C79" s="201">
        <v>90000</v>
      </c>
      <c r="D79" s="18"/>
      <c r="E79" s="146">
        <v>36032.550000000003</v>
      </c>
      <c r="F79" s="147">
        <f t="shared" si="2"/>
        <v>40.036166666666674</v>
      </c>
    </row>
    <row r="80" spans="1:6" x14ac:dyDescent="0.25">
      <c r="A80" s="19" t="s">
        <v>202</v>
      </c>
      <c r="B80" s="19" t="s">
        <v>203</v>
      </c>
      <c r="C80" s="201">
        <v>136500</v>
      </c>
      <c r="D80" s="18"/>
      <c r="E80" s="146">
        <v>334835.53000000003</v>
      </c>
      <c r="F80" s="147">
        <f t="shared" si="2"/>
        <v>245.30075457875461</v>
      </c>
    </row>
    <row r="81" spans="1:6" x14ac:dyDescent="0.25">
      <c r="A81" s="19" t="s">
        <v>177</v>
      </c>
      <c r="B81" s="19" t="s">
        <v>178</v>
      </c>
      <c r="C81" s="201">
        <v>15000</v>
      </c>
      <c r="D81" s="18"/>
      <c r="E81" s="146">
        <v>4125</v>
      </c>
      <c r="F81" s="147">
        <f t="shared" si="2"/>
        <v>27.500000000000004</v>
      </c>
    </row>
    <row r="82" spans="1:6" x14ac:dyDescent="0.25">
      <c r="A82" s="19" t="s">
        <v>179</v>
      </c>
      <c r="B82" s="19" t="s">
        <v>180</v>
      </c>
      <c r="C82" s="188">
        <f>+C83+C84+C85+C86</f>
        <v>29700</v>
      </c>
      <c r="D82" s="18"/>
      <c r="E82" s="125">
        <f>SUM(E83:E87)</f>
        <v>1859.41</v>
      </c>
      <c r="F82" s="147">
        <f t="shared" si="2"/>
        <v>6.2606397306397303</v>
      </c>
    </row>
    <row r="83" spans="1:6" x14ac:dyDescent="0.25">
      <c r="A83" s="19" t="s">
        <v>204</v>
      </c>
      <c r="B83" s="19" t="s">
        <v>205</v>
      </c>
      <c r="C83" s="201">
        <v>10000</v>
      </c>
      <c r="D83" s="18"/>
      <c r="E83" s="146">
        <v>1542.93</v>
      </c>
      <c r="F83" s="147">
        <f t="shared" si="2"/>
        <v>15.429300000000001</v>
      </c>
    </row>
    <row r="84" spans="1:6" x14ac:dyDescent="0.25">
      <c r="A84" s="19" t="s">
        <v>206</v>
      </c>
      <c r="B84" s="19" t="s">
        <v>207</v>
      </c>
      <c r="C84" s="201"/>
      <c r="D84" s="18"/>
      <c r="E84" s="146"/>
      <c r="F84" s="147" t="str">
        <f t="shared" si="2"/>
        <v/>
      </c>
    </row>
    <row r="85" spans="1:6" x14ac:dyDescent="0.25">
      <c r="A85" s="19" t="s">
        <v>208</v>
      </c>
      <c r="B85" s="19" t="s">
        <v>209</v>
      </c>
      <c r="C85" s="201">
        <v>12200</v>
      </c>
      <c r="D85" s="18"/>
      <c r="E85" s="146">
        <v>316.48</v>
      </c>
      <c r="F85" s="147">
        <f t="shared" si="2"/>
        <v>2.594098360655738</v>
      </c>
    </row>
    <row r="86" spans="1:6" x14ac:dyDescent="0.25">
      <c r="A86" s="19" t="s">
        <v>210</v>
      </c>
      <c r="B86" s="19" t="s">
        <v>211</v>
      </c>
      <c r="C86" s="201">
        <v>7500</v>
      </c>
      <c r="D86" s="18"/>
      <c r="E86" s="146"/>
      <c r="F86" s="147">
        <f t="shared" si="2"/>
        <v>0</v>
      </c>
    </row>
    <row r="87" spans="1:6" x14ac:dyDescent="0.25">
      <c r="A87" s="19" t="s">
        <v>212</v>
      </c>
      <c r="B87" s="19" t="s">
        <v>213</v>
      </c>
      <c r="C87" s="201"/>
      <c r="D87" s="18"/>
      <c r="E87" s="146"/>
      <c r="F87" s="147" t="str">
        <f t="shared" si="2"/>
        <v/>
      </c>
    </row>
    <row r="88" spans="1:6" x14ac:dyDescent="0.25">
      <c r="A88" s="19" t="s">
        <v>185</v>
      </c>
      <c r="B88" s="19" t="s">
        <v>186</v>
      </c>
      <c r="C88" s="188">
        <f>+C91</f>
        <v>8000</v>
      </c>
      <c r="D88" s="18"/>
      <c r="E88" s="125">
        <f>SUM(E89:E91)</f>
        <v>6589.54</v>
      </c>
      <c r="F88" s="147">
        <f t="shared" si="2"/>
        <v>82.369250000000008</v>
      </c>
    </row>
    <row r="89" spans="1:6" ht="30" x14ac:dyDescent="0.25">
      <c r="A89" s="19" t="s">
        <v>187</v>
      </c>
      <c r="B89" s="19" t="s">
        <v>188</v>
      </c>
      <c r="C89" s="201"/>
      <c r="D89" s="18"/>
      <c r="E89" s="146"/>
      <c r="F89" s="147" t="str">
        <f t="shared" si="2"/>
        <v/>
      </c>
    </row>
    <row r="90" spans="1:6" ht="30" x14ac:dyDescent="0.25">
      <c r="A90" s="19" t="s">
        <v>214</v>
      </c>
      <c r="B90" s="19" t="s">
        <v>215</v>
      </c>
      <c r="C90" s="201"/>
      <c r="D90" s="18"/>
      <c r="E90" s="146"/>
      <c r="F90" s="147" t="str">
        <f t="shared" si="2"/>
        <v/>
      </c>
    </row>
    <row r="91" spans="1:6" x14ac:dyDescent="0.25">
      <c r="A91" s="19" t="s">
        <v>216</v>
      </c>
      <c r="B91" s="19" t="s">
        <v>217</v>
      </c>
      <c r="C91" s="201">
        <v>8000</v>
      </c>
      <c r="D91" s="18"/>
      <c r="E91" s="146">
        <v>6589.54</v>
      </c>
      <c r="F91" s="147">
        <f t="shared" si="2"/>
        <v>82.369250000000008</v>
      </c>
    </row>
    <row r="92" spans="1:6" x14ac:dyDescent="0.25">
      <c r="A92" s="19" t="s">
        <v>218</v>
      </c>
      <c r="B92" s="19" t="s">
        <v>219</v>
      </c>
      <c r="C92" s="201"/>
      <c r="D92" s="18"/>
      <c r="E92" s="146"/>
      <c r="F92" s="147" t="str">
        <f t="shared" si="2"/>
        <v/>
      </c>
    </row>
    <row r="93" spans="1:6" x14ac:dyDescent="0.25">
      <c r="A93" s="19" t="s">
        <v>220</v>
      </c>
      <c r="B93" s="19" t="s">
        <v>221</v>
      </c>
      <c r="C93" s="201"/>
      <c r="D93" s="18"/>
      <c r="E93" s="146"/>
      <c r="F93" s="147" t="str">
        <f t="shared" si="2"/>
        <v/>
      </c>
    </row>
    <row r="94" spans="1:6" x14ac:dyDescent="0.25">
      <c r="A94" s="19" t="s">
        <v>222</v>
      </c>
      <c r="B94" s="19" t="s">
        <v>223</v>
      </c>
      <c r="C94" s="201"/>
      <c r="D94" s="18"/>
      <c r="E94" s="146"/>
      <c r="F94" s="147" t="str">
        <f t="shared" si="2"/>
        <v/>
      </c>
    </row>
    <row r="95" spans="1:6" x14ac:dyDescent="0.25">
      <c r="A95" s="19" t="s">
        <v>224</v>
      </c>
      <c r="B95" s="19" t="s">
        <v>225</v>
      </c>
      <c r="C95" s="188">
        <f>+C96</f>
        <v>1000</v>
      </c>
      <c r="D95" s="18"/>
      <c r="E95" s="146"/>
      <c r="F95" s="147">
        <f t="shared" si="2"/>
        <v>0</v>
      </c>
    </row>
    <row r="96" spans="1:6" x14ac:dyDescent="0.25">
      <c r="A96" s="19" t="s">
        <v>226</v>
      </c>
      <c r="B96" s="19" t="s">
        <v>227</v>
      </c>
      <c r="C96" s="201">
        <v>1000</v>
      </c>
      <c r="D96" s="18"/>
      <c r="E96" s="146"/>
      <c r="F96" s="147">
        <f t="shared" si="2"/>
        <v>0</v>
      </c>
    </row>
    <row r="97" spans="1:9" x14ac:dyDescent="0.25">
      <c r="A97" s="19" t="s">
        <v>191</v>
      </c>
      <c r="B97" s="19" t="s">
        <v>192</v>
      </c>
      <c r="C97" s="188">
        <f>SUM(C98:C104)</f>
        <v>2500</v>
      </c>
      <c r="D97" s="18"/>
      <c r="E97" s="125">
        <f>SUM(E98:E104)</f>
        <v>29394.879999999997</v>
      </c>
      <c r="F97" s="147">
        <f t="shared" si="2"/>
        <v>1175.7952</v>
      </c>
    </row>
    <row r="98" spans="1:9" x14ac:dyDescent="0.25">
      <c r="A98" s="19" t="s">
        <v>193</v>
      </c>
      <c r="B98" s="19" t="s">
        <v>194</v>
      </c>
      <c r="C98" s="201">
        <v>1500</v>
      </c>
      <c r="D98" s="18"/>
      <c r="E98" s="146">
        <v>9104.58</v>
      </c>
      <c r="F98" s="147">
        <f t="shared" si="2"/>
        <v>606.97199999999998</v>
      </c>
    </row>
    <row r="99" spans="1:9" x14ac:dyDescent="0.25">
      <c r="A99" s="193">
        <v>4222</v>
      </c>
      <c r="B99" s="19" t="s">
        <v>320</v>
      </c>
      <c r="C99" s="201"/>
      <c r="D99" s="18"/>
      <c r="E99" s="146"/>
      <c r="F99" s="147"/>
    </row>
    <row r="100" spans="1:9" x14ac:dyDescent="0.25">
      <c r="A100" s="19" t="s">
        <v>309</v>
      </c>
      <c r="B100" s="19" t="s">
        <v>310</v>
      </c>
      <c r="C100" s="201"/>
      <c r="D100" s="18"/>
      <c r="E100" s="146">
        <v>20290.3</v>
      </c>
      <c r="F100" s="147" t="str">
        <f t="shared" si="2"/>
        <v/>
      </c>
    </row>
    <row r="101" spans="1:9" x14ac:dyDescent="0.25">
      <c r="A101" s="19" t="s">
        <v>195</v>
      </c>
      <c r="B101" s="19" t="s">
        <v>196</v>
      </c>
      <c r="C101" s="201"/>
      <c r="D101" s="18"/>
      <c r="E101" s="146"/>
      <c r="F101" s="147" t="str">
        <f t="shared" si="2"/>
        <v/>
      </c>
    </row>
    <row r="102" spans="1:9" x14ac:dyDescent="0.25">
      <c r="A102" s="19" t="s">
        <v>228</v>
      </c>
      <c r="B102" s="19" t="s">
        <v>229</v>
      </c>
      <c r="C102" s="201"/>
      <c r="D102" s="18"/>
      <c r="E102" s="146"/>
      <c r="F102" s="147" t="str">
        <f t="shared" si="2"/>
        <v/>
      </c>
    </row>
    <row r="103" spans="1:9" x14ac:dyDescent="0.25">
      <c r="A103" s="19" t="s">
        <v>230</v>
      </c>
      <c r="B103" s="19" t="s">
        <v>231</v>
      </c>
      <c r="C103" s="201"/>
      <c r="D103" s="18"/>
      <c r="E103" s="146"/>
      <c r="F103" s="147" t="str">
        <f t="shared" si="2"/>
        <v/>
      </c>
    </row>
    <row r="104" spans="1:9" x14ac:dyDescent="0.25">
      <c r="A104" s="193">
        <v>4231</v>
      </c>
      <c r="B104" s="19" t="s">
        <v>161</v>
      </c>
      <c r="C104" s="201">
        <v>1000</v>
      </c>
      <c r="D104" s="18"/>
      <c r="E104" s="146"/>
      <c r="F104" s="147"/>
    </row>
    <row r="105" spans="1:9" x14ac:dyDescent="0.25">
      <c r="A105" s="153" t="s">
        <v>147</v>
      </c>
      <c r="B105" s="153" t="s">
        <v>148</v>
      </c>
      <c r="C105" s="202">
        <f>+C106</f>
        <v>18470500</v>
      </c>
      <c r="D105" s="158"/>
      <c r="E105" s="156">
        <f>+E106</f>
        <v>19622502.600000001</v>
      </c>
      <c r="F105" s="157">
        <f t="shared" si="2"/>
        <v>106.23698654611408</v>
      </c>
    </row>
    <row r="106" spans="1:9" x14ac:dyDescent="0.25">
      <c r="A106" s="148" t="s">
        <v>149</v>
      </c>
      <c r="B106" s="148" t="s">
        <v>150</v>
      </c>
      <c r="C106" s="198">
        <f>+C109+C113+C140+C144</f>
        <v>18470500</v>
      </c>
      <c r="D106" s="159"/>
      <c r="E106" s="151">
        <f>+E109+E113+E140+E144+E147+E149</f>
        <v>19622502.600000001</v>
      </c>
      <c r="F106" s="152">
        <f t="shared" si="2"/>
        <v>106.23698654611408</v>
      </c>
      <c r="I106" s="176"/>
    </row>
    <row r="107" spans="1:9" x14ac:dyDescent="0.25">
      <c r="A107" s="161" t="s">
        <v>166</v>
      </c>
      <c r="B107" s="161" t="s">
        <v>167</v>
      </c>
      <c r="C107" s="199">
        <f>+C108</f>
        <v>18470500</v>
      </c>
      <c r="D107" s="165"/>
      <c r="E107" s="163">
        <f>+E108</f>
        <v>19622502.600000001</v>
      </c>
      <c r="F107" s="164">
        <f t="shared" si="2"/>
        <v>106.23698654611408</v>
      </c>
    </row>
    <row r="108" spans="1:9" x14ac:dyDescent="0.25">
      <c r="A108" s="166" t="s">
        <v>168</v>
      </c>
      <c r="B108" s="166" t="s">
        <v>169</v>
      </c>
      <c r="C108" s="200">
        <v>18470500</v>
      </c>
      <c r="D108" s="171"/>
      <c r="E108" s="169">
        <v>19622502.600000001</v>
      </c>
      <c r="F108" s="170">
        <f t="shared" si="2"/>
        <v>106.23698654611408</v>
      </c>
    </row>
    <row r="109" spans="1:9" x14ac:dyDescent="0.25">
      <c r="A109" s="19" t="s">
        <v>173</v>
      </c>
      <c r="B109" s="19" t="s">
        <v>174</v>
      </c>
      <c r="C109" s="188">
        <f>SUM(C110:C112)</f>
        <v>16436000</v>
      </c>
      <c r="D109" s="18"/>
      <c r="E109" s="125">
        <f>SUM(E110:E112)</f>
        <v>17553445.560000002</v>
      </c>
      <c r="F109" s="147">
        <f t="shared" si="2"/>
        <v>106.79876831345827</v>
      </c>
    </row>
    <row r="110" spans="1:9" x14ac:dyDescent="0.25">
      <c r="A110" s="19" t="s">
        <v>175</v>
      </c>
      <c r="B110" s="19" t="s">
        <v>176</v>
      </c>
      <c r="C110" s="201">
        <v>13927000</v>
      </c>
      <c r="D110" s="18"/>
      <c r="E110" s="146">
        <v>15118137.34</v>
      </c>
      <c r="F110" s="147">
        <f t="shared" si="2"/>
        <v>108.55272018381561</v>
      </c>
    </row>
    <row r="111" spans="1:9" x14ac:dyDescent="0.25">
      <c r="A111" s="19" t="s">
        <v>202</v>
      </c>
      <c r="B111" s="19" t="s">
        <v>203</v>
      </c>
      <c r="C111" s="201">
        <v>299000</v>
      </c>
      <c r="D111" s="18"/>
      <c r="E111" s="146">
        <v>125631.39</v>
      </c>
      <c r="F111" s="147">
        <f t="shared" si="2"/>
        <v>42.0171872909699</v>
      </c>
    </row>
    <row r="112" spans="1:9" x14ac:dyDescent="0.25">
      <c r="A112" s="19" t="s">
        <v>177</v>
      </c>
      <c r="B112" s="19" t="s">
        <v>178</v>
      </c>
      <c r="C112" s="201">
        <v>2210000</v>
      </c>
      <c r="D112" s="18"/>
      <c r="E112" s="146">
        <v>2309676.83</v>
      </c>
      <c r="F112" s="147">
        <f t="shared" si="2"/>
        <v>104.51026380090498</v>
      </c>
    </row>
    <row r="113" spans="1:6" x14ac:dyDescent="0.25">
      <c r="A113" s="19" t="s">
        <v>179</v>
      </c>
      <c r="B113" s="19" t="s">
        <v>180</v>
      </c>
      <c r="C113" s="188">
        <f>SUM(C114:C139)</f>
        <v>1951500</v>
      </c>
      <c r="D113" s="18"/>
      <c r="E113" s="125">
        <f>SUM(E114:E139)</f>
        <v>1807089.7599999998</v>
      </c>
      <c r="F113" s="147">
        <f t="shared" si="2"/>
        <v>92.600038944401732</v>
      </c>
    </row>
    <row r="114" spans="1:6" x14ac:dyDescent="0.25">
      <c r="A114" s="19" t="s">
        <v>232</v>
      </c>
      <c r="B114" s="19" t="s">
        <v>233</v>
      </c>
      <c r="C114" s="201">
        <v>58500</v>
      </c>
      <c r="D114" s="18"/>
      <c r="E114" s="146">
        <v>62922.67</v>
      </c>
      <c r="F114" s="147">
        <f t="shared" si="2"/>
        <v>107.56011965811965</v>
      </c>
    </row>
    <row r="115" spans="1:6" x14ac:dyDescent="0.25">
      <c r="A115" s="19" t="s">
        <v>234</v>
      </c>
      <c r="B115" s="19" t="s">
        <v>235</v>
      </c>
      <c r="C115" s="201">
        <v>360000</v>
      </c>
      <c r="D115" s="18"/>
      <c r="E115" s="146">
        <v>370111.81</v>
      </c>
      <c r="F115" s="147">
        <f t="shared" si="2"/>
        <v>102.80883611111111</v>
      </c>
    </row>
    <row r="116" spans="1:6" x14ac:dyDescent="0.25">
      <c r="A116" s="19" t="s">
        <v>236</v>
      </c>
      <c r="B116" s="19" t="s">
        <v>237</v>
      </c>
      <c r="C116" s="201"/>
      <c r="D116" s="18"/>
      <c r="E116" s="146">
        <v>24661.57</v>
      </c>
      <c r="F116" s="147" t="str">
        <f t="shared" si="2"/>
        <v/>
      </c>
    </row>
    <row r="117" spans="1:6" x14ac:dyDescent="0.25">
      <c r="A117" s="19" t="s">
        <v>238</v>
      </c>
      <c r="B117" s="19" t="s">
        <v>239</v>
      </c>
      <c r="C117" s="201">
        <v>48500</v>
      </c>
      <c r="D117" s="18"/>
      <c r="E117" s="146">
        <v>79174.320000000007</v>
      </c>
      <c r="F117" s="147">
        <f t="shared" si="2"/>
        <v>163.24602061855671</v>
      </c>
    </row>
    <row r="118" spans="1:6" x14ac:dyDescent="0.25">
      <c r="A118" s="19" t="s">
        <v>181</v>
      </c>
      <c r="B118" s="19" t="s">
        <v>182</v>
      </c>
      <c r="C118" s="201"/>
      <c r="D118" s="18"/>
      <c r="E118" s="146"/>
      <c r="F118" s="147" t="str">
        <f t="shared" si="2"/>
        <v/>
      </c>
    </row>
    <row r="119" spans="1:6" x14ac:dyDescent="0.25">
      <c r="A119" s="19" t="s">
        <v>240</v>
      </c>
      <c r="B119" s="19" t="s">
        <v>241</v>
      </c>
      <c r="C119" s="201">
        <v>619300</v>
      </c>
      <c r="D119" s="18"/>
      <c r="E119" s="146">
        <v>377159.75</v>
      </c>
      <c r="F119" s="147">
        <f t="shared" si="2"/>
        <v>60.900976909413849</v>
      </c>
    </row>
    <row r="120" spans="1:6" x14ac:dyDescent="0.25">
      <c r="A120" s="19" t="s">
        <v>204</v>
      </c>
      <c r="B120" s="19" t="s">
        <v>205</v>
      </c>
      <c r="C120" s="201">
        <v>91000</v>
      </c>
      <c r="D120" s="18"/>
      <c r="E120" s="146">
        <v>22013.29</v>
      </c>
      <c r="F120" s="147">
        <f t="shared" si="2"/>
        <v>24.190428571428573</v>
      </c>
    </row>
    <row r="121" spans="1:6" x14ac:dyDescent="0.25">
      <c r="A121" s="19" t="s">
        <v>242</v>
      </c>
      <c r="B121" s="19" t="s">
        <v>243</v>
      </c>
      <c r="C121" s="201">
        <v>20000</v>
      </c>
      <c r="D121" s="18"/>
      <c r="E121" s="146">
        <v>14448.22</v>
      </c>
      <c r="F121" s="147">
        <f t="shared" si="2"/>
        <v>72.241099999999989</v>
      </c>
    </row>
    <row r="122" spans="1:6" x14ac:dyDescent="0.25">
      <c r="A122" s="19" t="s">
        <v>206</v>
      </c>
      <c r="B122" s="19" t="s">
        <v>207</v>
      </c>
      <c r="C122" s="201"/>
      <c r="D122" s="18"/>
      <c r="E122" s="146">
        <v>8090.77</v>
      </c>
      <c r="F122" s="147" t="str">
        <f t="shared" si="2"/>
        <v/>
      </c>
    </row>
    <row r="123" spans="1:6" x14ac:dyDescent="0.25">
      <c r="A123" s="19" t="s">
        <v>244</v>
      </c>
      <c r="B123" s="19" t="s">
        <v>245</v>
      </c>
      <c r="C123" s="201">
        <v>39500</v>
      </c>
      <c r="D123" s="18"/>
      <c r="E123" s="146">
        <v>37004.61</v>
      </c>
      <c r="F123" s="147">
        <f t="shared" si="2"/>
        <v>93.682556962025316</v>
      </c>
    </row>
    <row r="124" spans="1:6" x14ac:dyDescent="0.25">
      <c r="A124" s="19" t="s">
        <v>183</v>
      </c>
      <c r="B124" s="19" t="s">
        <v>184</v>
      </c>
      <c r="C124" s="201">
        <v>111600</v>
      </c>
      <c r="D124" s="18"/>
      <c r="E124" s="146">
        <v>114907</v>
      </c>
      <c r="F124" s="147">
        <f t="shared" si="2"/>
        <v>102.96326164874552</v>
      </c>
    </row>
    <row r="125" spans="1:6" x14ac:dyDescent="0.25">
      <c r="A125" s="19" t="s">
        <v>246</v>
      </c>
      <c r="B125" s="19" t="s">
        <v>247</v>
      </c>
      <c r="C125" s="201">
        <v>2100</v>
      </c>
      <c r="D125" s="18"/>
      <c r="E125" s="146">
        <v>86.83</v>
      </c>
      <c r="F125" s="147">
        <f t="shared" si="2"/>
        <v>4.1347619047619046</v>
      </c>
    </row>
    <row r="126" spans="1:6" x14ac:dyDescent="0.25">
      <c r="A126" s="19" t="s">
        <v>248</v>
      </c>
      <c r="B126" s="19" t="s">
        <v>249</v>
      </c>
      <c r="C126" s="201">
        <v>57600</v>
      </c>
      <c r="D126" s="18"/>
      <c r="E126" s="146">
        <v>46159.06</v>
      </c>
      <c r="F126" s="147">
        <f t="shared" si="2"/>
        <v>80.137256944444431</v>
      </c>
    </row>
    <row r="127" spans="1:6" x14ac:dyDescent="0.25">
      <c r="A127" s="19" t="s">
        <v>250</v>
      </c>
      <c r="B127" s="19" t="s">
        <v>251</v>
      </c>
      <c r="C127" s="201">
        <v>17600</v>
      </c>
      <c r="D127" s="18"/>
      <c r="E127" s="146">
        <v>17625.41</v>
      </c>
      <c r="F127" s="147">
        <f t="shared" si="2"/>
        <v>100.144375</v>
      </c>
    </row>
    <row r="128" spans="1:6" x14ac:dyDescent="0.25">
      <c r="A128" s="19" t="s">
        <v>208</v>
      </c>
      <c r="B128" s="19" t="s">
        <v>209</v>
      </c>
      <c r="C128" s="201">
        <v>6000</v>
      </c>
      <c r="D128" s="18"/>
      <c r="E128" s="146">
        <v>7454.99</v>
      </c>
      <c r="F128" s="147">
        <f t="shared" si="2"/>
        <v>124.24983333333333</v>
      </c>
    </row>
    <row r="129" spans="1:6" x14ac:dyDescent="0.25">
      <c r="A129" s="19" t="s">
        <v>210</v>
      </c>
      <c r="B129" s="19" t="s">
        <v>211</v>
      </c>
      <c r="C129" s="201">
        <v>96300</v>
      </c>
      <c r="D129" s="18"/>
      <c r="E129" s="146">
        <v>159449.46</v>
      </c>
      <c r="F129" s="147">
        <f t="shared" si="2"/>
        <v>165.57576323987539</v>
      </c>
    </row>
    <row r="130" spans="1:6" x14ac:dyDescent="0.25">
      <c r="A130" s="19" t="s">
        <v>252</v>
      </c>
      <c r="B130" s="19" t="s">
        <v>253</v>
      </c>
      <c r="C130" s="201">
        <v>5400</v>
      </c>
      <c r="D130" s="18"/>
      <c r="E130" s="146">
        <v>6735.15</v>
      </c>
      <c r="F130" s="147">
        <f t="shared" si="2"/>
        <v>124.72499999999999</v>
      </c>
    </row>
    <row r="131" spans="1:6" x14ac:dyDescent="0.25">
      <c r="A131" s="19" t="s">
        <v>254</v>
      </c>
      <c r="B131" s="19" t="s">
        <v>255</v>
      </c>
      <c r="C131" s="201">
        <v>92500</v>
      </c>
      <c r="D131" s="18"/>
      <c r="E131" s="146">
        <v>107202.95</v>
      </c>
      <c r="F131" s="147">
        <f t="shared" si="2"/>
        <v>115.89508108108109</v>
      </c>
    </row>
    <row r="132" spans="1:6" x14ac:dyDescent="0.25">
      <c r="A132" s="193">
        <v>3251</v>
      </c>
      <c r="B132" s="19" t="s">
        <v>337</v>
      </c>
      <c r="C132" s="201">
        <v>103000</v>
      </c>
      <c r="D132" s="18"/>
      <c r="E132" s="146">
        <v>227676.86</v>
      </c>
      <c r="F132" s="147">
        <f t="shared" si="2"/>
        <v>221.04549514563107</v>
      </c>
    </row>
    <row r="133" spans="1:6" ht="30" x14ac:dyDescent="0.25">
      <c r="A133" s="19" t="s">
        <v>256</v>
      </c>
      <c r="B133" s="19" t="s">
        <v>257</v>
      </c>
      <c r="C133" s="201">
        <v>10800</v>
      </c>
      <c r="D133" s="18"/>
      <c r="E133" s="146">
        <v>10768.01</v>
      </c>
      <c r="F133" s="147">
        <f t="shared" si="2"/>
        <v>99.703796296296304</v>
      </c>
    </row>
    <row r="134" spans="1:6" x14ac:dyDescent="0.25">
      <c r="A134" s="19" t="s">
        <v>258</v>
      </c>
      <c r="B134" s="19" t="s">
        <v>259</v>
      </c>
      <c r="C134" s="201">
        <v>131200</v>
      </c>
      <c r="D134" s="18"/>
      <c r="E134" s="146">
        <v>50908.38</v>
      </c>
      <c r="F134" s="147">
        <f t="shared" si="2"/>
        <v>38.80211890243902</v>
      </c>
    </row>
    <row r="135" spans="1:6" x14ac:dyDescent="0.25">
      <c r="A135" s="19" t="s">
        <v>260</v>
      </c>
      <c r="B135" s="19" t="s">
        <v>261</v>
      </c>
      <c r="C135" s="201">
        <v>1900</v>
      </c>
      <c r="D135" s="18"/>
      <c r="E135" s="146">
        <v>1699.56</v>
      </c>
      <c r="F135" s="147">
        <f t="shared" si="2"/>
        <v>89.450526315789475</v>
      </c>
    </row>
    <row r="136" spans="1:6" x14ac:dyDescent="0.25">
      <c r="A136" s="19" t="s">
        <v>262</v>
      </c>
      <c r="B136" s="19" t="s">
        <v>263</v>
      </c>
      <c r="C136" s="201">
        <v>4000</v>
      </c>
      <c r="D136" s="18"/>
      <c r="E136" s="146">
        <v>4469.8</v>
      </c>
      <c r="F136" s="147">
        <f t="shared" si="2"/>
        <v>111.745</v>
      </c>
    </row>
    <row r="137" spans="1:6" x14ac:dyDescent="0.25">
      <c r="A137" s="19" t="s">
        <v>264</v>
      </c>
      <c r="B137" s="19" t="s">
        <v>265</v>
      </c>
      <c r="C137" s="201">
        <v>15600</v>
      </c>
      <c r="D137" s="18"/>
      <c r="E137" s="146">
        <v>12473.44</v>
      </c>
      <c r="F137" s="147">
        <f t="shared" si="2"/>
        <v>79.957948717948724</v>
      </c>
    </row>
    <row r="138" spans="1:6" x14ac:dyDescent="0.25">
      <c r="A138" s="19" t="s">
        <v>212</v>
      </c>
      <c r="B138" s="19" t="s">
        <v>213</v>
      </c>
      <c r="C138" s="201">
        <v>50000</v>
      </c>
      <c r="D138" s="18"/>
      <c r="E138" s="146">
        <v>24080.240000000002</v>
      </c>
      <c r="F138" s="147">
        <f t="shared" si="2"/>
        <v>48.160480000000007</v>
      </c>
    </row>
    <row r="139" spans="1:6" x14ac:dyDescent="0.25">
      <c r="A139" s="19" t="s">
        <v>266</v>
      </c>
      <c r="B139" s="19" t="s">
        <v>267</v>
      </c>
      <c r="C139" s="201">
        <v>9100</v>
      </c>
      <c r="D139" s="18"/>
      <c r="E139" s="146">
        <v>19805.61</v>
      </c>
      <c r="F139" s="147">
        <f t="shared" si="2"/>
        <v>217.64406593406594</v>
      </c>
    </row>
    <row r="140" spans="1:6" x14ac:dyDescent="0.25">
      <c r="A140" s="19" t="s">
        <v>185</v>
      </c>
      <c r="B140" s="19" t="s">
        <v>186</v>
      </c>
      <c r="C140" s="188">
        <f>SUM(C141:C143)</f>
        <v>3000</v>
      </c>
      <c r="D140" s="18"/>
      <c r="E140" s="125">
        <f>+E141+E142+E143</f>
        <v>8769.43</v>
      </c>
      <c r="F140" s="147">
        <f t="shared" si="2"/>
        <v>292.31433333333337</v>
      </c>
    </row>
    <row r="141" spans="1:6" ht="30" x14ac:dyDescent="0.25">
      <c r="A141" s="19" t="s">
        <v>187</v>
      </c>
      <c r="B141" s="19" t="s">
        <v>188</v>
      </c>
      <c r="C141" s="201"/>
      <c r="D141" s="18"/>
      <c r="E141" s="146">
        <v>2.2799999999999998</v>
      </c>
      <c r="F141" s="147" t="str">
        <f t="shared" si="2"/>
        <v/>
      </c>
    </row>
    <row r="142" spans="1:6" x14ac:dyDescent="0.25">
      <c r="A142" s="19" t="s">
        <v>189</v>
      </c>
      <c r="B142" s="19" t="s">
        <v>190</v>
      </c>
      <c r="C142" s="201">
        <v>3000</v>
      </c>
      <c r="D142" s="18"/>
      <c r="E142" s="146">
        <v>4489.4799999999996</v>
      </c>
      <c r="F142" s="147">
        <f t="shared" si="2"/>
        <v>149.64933333333332</v>
      </c>
    </row>
    <row r="143" spans="1:6" x14ac:dyDescent="0.25">
      <c r="A143" s="193">
        <v>3433</v>
      </c>
      <c r="B143" s="19" t="s">
        <v>217</v>
      </c>
      <c r="C143" s="201"/>
      <c r="D143" s="18"/>
      <c r="E143" s="146">
        <v>4277.67</v>
      </c>
      <c r="F143" s="147"/>
    </row>
    <row r="144" spans="1:6" x14ac:dyDescent="0.25">
      <c r="A144" s="19" t="s">
        <v>218</v>
      </c>
      <c r="B144" s="19" t="s">
        <v>219</v>
      </c>
      <c r="C144" s="188">
        <f>+C145+C146+C147</f>
        <v>80000</v>
      </c>
      <c r="D144" s="18"/>
      <c r="E144" s="125">
        <f>+E145+E146</f>
        <v>117617.98</v>
      </c>
      <c r="F144" s="147">
        <f t="shared" si="2"/>
        <v>147.02247499999999</v>
      </c>
    </row>
    <row r="145" spans="1:10" x14ac:dyDescent="0.25">
      <c r="A145" s="193">
        <v>3831</v>
      </c>
      <c r="B145" s="19" t="s">
        <v>221</v>
      </c>
      <c r="C145" s="201"/>
      <c r="D145" s="18"/>
      <c r="E145" s="146">
        <v>40834.589999999997</v>
      </c>
      <c r="F145" s="147"/>
    </row>
    <row r="146" spans="1:10" x14ac:dyDescent="0.25">
      <c r="A146" s="19" t="s">
        <v>222</v>
      </c>
      <c r="B146" s="19" t="s">
        <v>223</v>
      </c>
      <c r="C146" s="201">
        <v>80000</v>
      </c>
      <c r="D146" s="18"/>
      <c r="E146" s="146">
        <v>76783.39</v>
      </c>
      <c r="F146" s="147">
        <f t="shared" si="2"/>
        <v>95.979237499999996</v>
      </c>
    </row>
    <row r="147" spans="1:10" x14ac:dyDescent="0.25">
      <c r="A147" s="193">
        <v>41</v>
      </c>
      <c r="B147" s="19" t="s">
        <v>338</v>
      </c>
      <c r="C147" s="201"/>
      <c r="D147" s="18"/>
      <c r="E147" s="125">
        <f>+E148</f>
        <v>28472.5</v>
      </c>
      <c r="F147" s="147"/>
    </row>
    <row r="148" spans="1:10" x14ac:dyDescent="0.25">
      <c r="A148" s="193">
        <v>4124</v>
      </c>
      <c r="B148" s="19" t="s">
        <v>227</v>
      </c>
      <c r="C148" s="201"/>
      <c r="D148" s="18"/>
      <c r="E148" s="146">
        <v>28472.5</v>
      </c>
      <c r="F148" s="147"/>
    </row>
    <row r="149" spans="1:10" x14ac:dyDescent="0.25">
      <c r="A149" s="193">
        <v>42</v>
      </c>
      <c r="B149" s="19" t="s">
        <v>192</v>
      </c>
      <c r="C149" s="201"/>
      <c r="D149" s="18"/>
      <c r="E149" s="125">
        <f>SUM(E150:E154)</f>
        <v>107107.37000000001</v>
      </c>
      <c r="F149" s="147"/>
    </row>
    <row r="150" spans="1:10" x14ac:dyDescent="0.25">
      <c r="A150" s="193">
        <v>4221</v>
      </c>
      <c r="B150" s="19" t="s">
        <v>194</v>
      </c>
      <c r="C150" s="201"/>
      <c r="D150" s="18"/>
      <c r="E150" s="146">
        <v>12333.75</v>
      </c>
      <c r="F150" s="147"/>
    </row>
    <row r="151" spans="1:10" x14ac:dyDescent="0.25">
      <c r="A151" s="193">
        <v>4222</v>
      </c>
      <c r="B151" s="19" t="s">
        <v>336</v>
      </c>
      <c r="C151" s="201"/>
      <c r="D151" s="18"/>
      <c r="E151" s="146">
        <v>3375</v>
      </c>
      <c r="F151" s="147"/>
    </row>
    <row r="152" spans="1:10" x14ac:dyDescent="0.25">
      <c r="A152" s="193">
        <v>4223</v>
      </c>
      <c r="B152" s="19" t="s">
        <v>310</v>
      </c>
      <c r="C152" s="201"/>
      <c r="D152" s="18"/>
      <c r="E152" s="146">
        <v>4298.1000000000004</v>
      </c>
      <c r="F152" s="147"/>
    </row>
    <row r="153" spans="1:10" x14ac:dyDescent="0.25">
      <c r="A153" s="193">
        <v>4224</v>
      </c>
      <c r="B153" s="19" t="s">
        <v>196</v>
      </c>
      <c r="C153" s="144"/>
      <c r="D153" s="18"/>
      <c r="E153" s="146">
        <v>85657.1</v>
      </c>
      <c r="F153" s="147"/>
    </row>
    <row r="154" spans="1:10" x14ac:dyDescent="0.25">
      <c r="A154" s="193">
        <v>4227</v>
      </c>
      <c r="B154" s="19" t="s">
        <v>231</v>
      </c>
      <c r="C154" s="144"/>
      <c r="D154" s="18"/>
      <c r="E154" s="146">
        <v>1443.42</v>
      </c>
      <c r="F154" s="147"/>
    </row>
    <row r="155" spans="1:10" x14ac:dyDescent="0.25">
      <c r="A155" s="153" t="s">
        <v>151</v>
      </c>
      <c r="B155" s="153" t="s">
        <v>152</v>
      </c>
      <c r="C155" s="202">
        <f>+C156+C174+C179+C182</f>
        <v>657400</v>
      </c>
      <c r="D155" s="158"/>
      <c r="E155" s="156">
        <f>+E156+E174+E179+E182</f>
        <v>1020664.95</v>
      </c>
      <c r="F155" s="157">
        <f t="shared" ref="F155:F212" si="3">IFERROR($E155/C155*100,"")</f>
        <v>155.2578262853666</v>
      </c>
      <c r="J155" s="176"/>
    </row>
    <row r="156" spans="1:10" x14ac:dyDescent="0.25">
      <c r="A156" s="148" t="s">
        <v>153</v>
      </c>
      <c r="B156" s="148" t="s">
        <v>154</v>
      </c>
      <c r="C156" s="202">
        <f>+C157</f>
        <v>150000</v>
      </c>
      <c r="D156" s="159"/>
      <c r="E156" s="151">
        <f>+E157</f>
        <v>280123.57</v>
      </c>
      <c r="F156" s="152">
        <f t="shared" si="3"/>
        <v>186.74904666666669</v>
      </c>
    </row>
    <row r="157" spans="1:10" x14ac:dyDescent="0.25">
      <c r="A157" s="161" t="s">
        <v>166</v>
      </c>
      <c r="B157" s="161" t="s">
        <v>167</v>
      </c>
      <c r="C157" s="199">
        <f>+C158</f>
        <v>150000</v>
      </c>
      <c r="D157" s="165"/>
      <c r="E157" s="163">
        <f>+E158</f>
        <v>280123.57</v>
      </c>
      <c r="F157" s="164">
        <f t="shared" si="3"/>
        <v>186.74904666666669</v>
      </c>
    </row>
    <row r="158" spans="1:10" x14ac:dyDescent="0.25">
      <c r="A158" s="166" t="s">
        <v>168</v>
      </c>
      <c r="B158" s="166" t="s">
        <v>169</v>
      </c>
      <c r="C158" s="169">
        <f>+C159</f>
        <v>150000</v>
      </c>
      <c r="D158" s="171"/>
      <c r="E158" s="169">
        <f>+E159</f>
        <v>280123.57</v>
      </c>
      <c r="F158" s="170">
        <f t="shared" si="3"/>
        <v>186.74904666666669</v>
      </c>
    </row>
    <row r="159" spans="1:10" x14ac:dyDescent="0.25">
      <c r="A159" s="19" t="s">
        <v>179</v>
      </c>
      <c r="B159" s="19" t="s">
        <v>180</v>
      </c>
      <c r="C159" s="188">
        <f>+C160+C161+C162+C163+C164+C165+C166</f>
        <v>150000</v>
      </c>
      <c r="D159" s="18"/>
      <c r="E159" s="125">
        <f>SUM(E160:E168)</f>
        <v>280123.57</v>
      </c>
      <c r="F159" s="147">
        <f t="shared" si="3"/>
        <v>186.74904666666669</v>
      </c>
    </row>
    <row r="160" spans="1:10" x14ac:dyDescent="0.25">
      <c r="A160" s="19" t="s">
        <v>238</v>
      </c>
      <c r="B160" s="19" t="s">
        <v>239</v>
      </c>
      <c r="C160" s="201">
        <v>20000</v>
      </c>
      <c r="D160" s="18"/>
      <c r="E160" s="146"/>
      <c r="F160" s="147">
        <f t="shared" si="3"/>
        <v>0</v>
      </c>
    </row>
    <row r="161" spans="1:6" x14ac:dyDescent="0.25">
      <c r="A161" s="19" t="s">
        <v>181</v>
      </c>
      <c r="B161" s="19" t="s">
        <v>182</v>
      </c>
      <c r="C161" s="201"/>
      <c r="D161" s="18"/>
      <c r="E161" s="146"/>
      <c r="F161" s="147" t="str">
        <f t="shared" si="3"/>
        <v/>
      </c>
    </row>
    <row r="162" spans="1:6" x14ac:dyDescent="0.25">
      <c r="A162" s="19" t="s">
        <v>240</v>
      </c>
      <c r="B162" s="19" t="s">
        <v>241</v>
      </c>
      <c r="C162" s="201">
        <v>50000</v>
      </c>
      <c r="D162" s="18"/>
      <c r="E162" s="146">
        <v>155774.26999999999</v>
      </c>
      <c r="F162" s="147">
        <f t="shared" si="3"/>
        <v>311.54854</v>
      </c>
    </row>
    <row r="163" spans="1:6" x14ac:dyDescent="0.25">
      <c r="A163" s="19" t="s">
        <v>204</v>
      </c>
      <c r="B163" s="19" t="s">
        <v>205</v>
      </c>
      <c r="C163" s="201"/>
      <c r="D163" s="18"/>
      <c r="E163" s="146">
        <v>39798.14</v>
      </c>
      <c r="F163" s="147" t="str">
        <f t="shared" si="3"/>
        <v/>
      </c>
    </row>
    <row r="164" spans="1:6" x14ac:dyDescent="0.25">
      <c r="A164" s="193">
        <v>3225</v>
      </c>
      <c r="B164" s="19" t="s">
        <v>243</v>
      </c>
      <c r="C164" s="201"/>
      <c r="D164" s="18"/>
      <c r="E164" s="146"/>
      <c r="F164" s="147" t="str">
        <f t="shared" si="3"/>
        <v/>
      </c>
    </row>
    <row r="165" spans="1:6" x14ac:dyDescent="0.25">
      <c r="A165" s="19" t="s">
        <v>206</v>
      </c>
      <c r="B165" s="19" t="s">
        <v>207</v>
      </c>
      <c r="C165" s="201"/>
      <c r="D165" s="18"/>
      <c r="E165" s="146"/>
      <c r="F165" s="147" t="str">
        <f t="shared" si="3"/>
        <v/>
      </c>
    </row>
    <row r="166" spans="1:6" x14ac:dyDescent="0.25">
      <c r="A166" s="193">
        <v>3251</v>
      </c>
      <c r="B166" s="19" t="s">
        <v>337</v>
      </c>
      <c r="C166" s="201">
        <v>80000</v>
      </c>
      <c r="D166" s="18"/>
      <c r="E166" s="146">
        <v>54244.89</v>
      </c>
      <c r="F166" s="147"/>
    </row>
    <row r="167" spans="1:6" x14ac:dyDescent="0.25">
      <c r="A167" s="19" t="s">
        <v>264</v>
      </c>
      <c r="B167" s="19" t="s">
        <v>265</v>
      </c>
      <c r="C167" s="201"/>
      <c r="D167" s="18"/>
      <c r="E167" s="146"/>
      <c r="F167" s="147" t="str">
        <f t="shared" si="3"/>
        <v/>
      </c>
    </row>
    <row r="168" spans="1:6" x14ac:dyDescent="0.25">
      <c r="A168" s="19" t="s">
        <v>212</v>
      </c>
      <c r="B168" s="19" t="s">
        <v>213</v>
      </c>
      <c r="C168" s="201"/>
      <c r="D168" s="18"/>
      <c r="E168" s="146">
        <v>30306.27</v>
      </c>
      <c r="F168" s="147" t="str">
        <f t="shared" si="3"/>
        <v/>
      </c>
    </row>
    <row r="169" spans="1:6" x14ac:dyDescent="0.25">
      <c r="A169" s="19" t="s">
        <v>218</v>
      </c>
      <c r="B169" s="19" t="s">
        <v>219</v>
      </c>
      <c r="C169" s="201"/>
      <c r="D169" s="18"/>
      <c r="E169" s="146"/>
      <c r="F169" s="147" t="str">
        <f t="shared" si="3"/>
        <v/>
      </c>
    </row>
    <row r="170" spans="1:6" x14ac:dyDescent="0.25">
      <c r="A170" s="19" t="s">
        <v>220</v>
      </c>
      <c r="B170" s="19" t="s">
        <v>221</v>
      </c>
      <c r="C170" s="201"/>
      <c r="D170" s="18"/>
      <c r="E170" s="146"/>
      <c r="F170" s="147" t="str">
        <f t="shared" si="3"/>
        <v/>
      </c>
    </row>
    <row r="171" spans="1:6" x14ac:dyDescent="0.25">
      <c r="A171" s="19" t="s">
        <v>222</v>
      </c>
      <c r="B171" s="19" t="s">
        <v>223</v>
      </c>
      <c r="C171" s="201"/>
      <c r="D171" s="18"/>
      <c r="E171" s="146"/>
      <c r="F171" s="147" t="str">
        <f t="shared" si="3"/>
        <v/>
      </c>
    </row>
    <row r="172" spans="1:6" x14ac:dyDescent="0.25">
      <c r="A172" s="193">
        <v>42</v>
      </c>
      <c r="B172" s="19" t="s">
        <v>192</v>
      </c>
      <c r="C172" s="201"/>
      <c r="D172" s="18"/>
      <c r="E172" s="146"/>
      <c r="F172" s="147"/>
    </row>
    <row r="173" spans="1:6" x14ac:dyDescent="0.25">
      <c r="A173" s="193">
        <v>4224</v>
      </c>
      <c r="B173" s="19" t="s">
        <v>196</v>
      </c>
      <c r="C173" s="201"/>
      <c r="D173" s="18"/>
      <c r="E173" s="146"/>
      <c r="F173" s="147"/>
    </row>
    <row r="174" spans="1:6" x14ac:dyDescent="0.25">
      <c r="A174" s="148" t="s">
        <v>311</v>
      </c>
      <c r="B174" s="148" t="s">
        <v>312</v>
      </c>
      <c r="C174" s="198"/>
      <c r="D174" s="159"/>
      <c r="E174" s="151"/>
      <c r="F174" s="152" t="str">
        <f t="shared" si="3"/>
        <v/>
      </c>
    </row>
    <row r="175" spans="1:6" x14ac:dyDescent="0.25">
      <c r="A175" s="161" t="s">
        <v>166</v>
      </c>
      <c r="B175" s="161" t="s">
        <v>167</v>
      </c>
      <c r="C175" s="199"/>
      <c r="D175" s="165"/>
      <c r="E175" s="163"/>
      <c r="F175" s="164" t="str">
        <f t="shared" si="3"/>
        <v/>
      </c>
    </row>
    <row r="176" spans="1:6" x14ac:dyDescent="0.25">
      <c r="A176" s="166" t="s">
        <v>168</v>
      </c>
      <c r="B176" s="166" t="s">
        <v>169</v>
      </c>
      <c r="C176" s="200"/>
      <c r="D176" s="171"/>
      <c r="E176" s="169"/>
      <c r="F176" s="170" t="str">
        <f t="shared" si="3"/>
        <v/>
      </c>
    </row>
    <row r="177" spans="1:9" x14ac:dyDescent="0.25">
      <c r="A177" s="19" t="s">
        <v>173</v>
      </c>
      <c r="B177" s="19" t="s">
        <v>174</v>
      </c>
      <c r="C177" s="201"/>
      <c r="D177" s="18"/>
      <c r="E177" s="146"/>
      <c r="F177" s="147" t="str">
        <f t="shared" si="3"/>
        <v/>
      </c>
    </row>
    <row r="178" spans="1:9" x14ac:dyDescent="0.25">
      <c r="A178" s="19" t="s">
        <v>175</v>
      </c>
      <c r="B178" s="19" t="s">
        <v>176</v>
      </c>
      <c r="C178" s="201"/>
      <c r="D178" s="18"/>
      <c r="E178" s="146"/>
      <c r="F178" s="147" t="str">
        <f t="shared" si="3"/>
        <v/>
      </c>
    </row>
    <row r="179" spans="1:9" x14ac:dyDescent="0.25">
      <c r="A179" s="148" t="s">
        <v>323</v>
      </c>
      <c r="B179" s="148" t="s">
        <v>324</v>
      </c>
      <c r="C179" s="198"/>
      <c r="D179" s="159"/>
      <c r="E179" s="151"/>
      <c r="F179" s="152" t="str">
        <f t="shared" ref="F179" si="4">IFERROR($E179/C179*100,"")</f>
        <v/>
      </c>
    </row>
    <row r="180" spans="1:9" x14ac:dyDescent="0.25">
      <c r="A180" s="193">
        <v>31</v>
      </c>
      <c r="B180" s="19" t="s">
        <v>174</v>
      </c>
      <c r="C180" s="201"/>
      <c r="D180" s="18"/>
      <c r="E180" s="146"/>
      <c r="F180" s="147"/>
    </row>
    <row r="181" spans="1:9" x14ac:dyDescent="0.25">
      <c r="A181" s="193">
        <v>3111</v>
      </c>
      <c r="B181" s="19" t="s">
        <v>176</v>
      </c>
      <c r="C181" s="201"/>
      <c r="D181" s="18"/>
      <c r="E181" s="146"/>
      <c r="F181" s="147"/>
    </row>
    <row r="182" spans="1:9" ht="21" customHeight="1" x14ac:dyDescent="0.25">
      <c r="A182" s="148" t="s">
        <v>321</v>
      </c>
      <c r="B182" s="148" t="s">
        <v>322</v>
      </c>
      <c r="C182" s="198">
        <f>+C183+C187</f>
        <v>507400</v>
      </c>
      <c r="D182" s="159"/>
      <c r="E182" s="151">
        <f>+E183+E187</f>
        <v>740541.38</v>
      </c>
      <c r="F182" s="152">
        <f t="shared" si="3"/>
        <v>145.94824201813165</v>
      </c>
      <c r="I182" s="176"/>
    </row>
    <row r="183" spans="1:9" x14ac:dyDescent="0.25">
      <c r="A183" s="19" t="s">
        <v>173</v>
      </c>
      <c r="B183" s="19" t="s">
        <v>174</v>
      </c>
      <c r="C183" s="188">
        <f>+C184+C185+C186</f>
        <v>445300</v>
      </c>
      <c r="D183" s="18"/>
      <c r="E183" s="125">
        <f>+E184+E185+E186</f>
        <v>617944.89</v>
      </c>
      <c r="F183" s="147">
        <f t="shared" si="3"/>
        <v>138.7704671008309</v>
      </c>
      <c r="I183" s="176"/>
    </row>
    <row r="184" spans="1:9" x14ac:dyDescent="0.25">
      <c r="A184" s="19" t="s">
        <v>175</v>
      </c>
      <c r="B184" s="19" t="s">
        <v>176</v>
      </c>
      <c r="C184" s="201">
        <v>408000</v>
      </c>
      <c r="D184" s="18"/>
      <c r="E184" s="146">
        <v>522527.8</v>
      </c>
      <c r="F184" s="147">
        <f t="shared" si="3"/>
        <v>128.07053921568627</v>
      </c>
    </row>
    <row r="185" spans="1:9" x14ac:dyDescent="0.25">
      <c r="A185" s="19" t="s">
        <v>202</v>
      </c>
      <c r="B185" s="19" t="s">
        <v>203</v>
      </c>
      <c r="C185" s="201">
        <v>9300</v>
      </c>
      <c r="D185" s="18"/>
      <c r="E185" s="146">
        <v>9200</v>
      </c>
      <c r="F185" s="147">
        <f t="shared" si="3"/>
        <v>98.924731182795696</v>
      </c>
    </row>
    <row r="186" spans="1:9" x14ac:dyDescent="0.25">
      <c r="A186" s="19" t="s">
        <v>177</v>
      </c>
      <c r="B186" s="19" t="s">
        <v>178</v>
      </c>
      <c r="C186" s="201">
        <v>28000</v>
      </c>
      <c r="D186" s="18"/>
      <c r="E186" s="146">
        <v>86217.09</v>
      </c>
      <c r="F186" s="147">
        <f t="shared" si="3"/>
        <v>307.9181785714286</v>
      </c>
    </row>
    <row r="187" spans="1:9" x14ac:dyDescent="0.25">
      <c r="A187" s="19" t="s">
        <v>179</v>
      </c>
      <c r="B187" s="19" t="s">
        <v>180</v>
      </c>
      <c r="C187" s="188">
        <f>+C188+C189+C190</f>
        <v>62100</v>
      </c>
      <c r="D187" s="18"/>
      <c r="E187" s="125">
        <f>+E188+E189+E190+E191+E192</f>
        <v>122596.48999999999</v>
      </c>
      <c r="F187" s="147">
        <f t="shared" si="3"/>
        <v>197.41785829307568</v>
      </c>
    </row>
    <row r="188" spans="1:9" x14ac:dyDescent="0.25">
      <c r="A188" s="193">
        <v>3211</v>
      </c>
      <c r="B188" s="19" t="s">
        <v>233</v>
      </c>
      <c r="C188" s="201"/>
      <c r="D188" s="18"/>
      <c r="E188" s="146">
        <v>6647.64</v>
      </c>
      <c r="F188" s="147"/>
    </row>
    <row r="189" spans="1:9" x14ac:dyDescent="0.25">
      <c r="A189" s="19" t="s">
        <v>234</v>
      </c>
      <c r="B189" s="19" t="s">
        <v>235</v>
      </c>
      <c r="C189" s="201">
        <v>14100</v>
      </c>
      <c r="D189" s="18"/>
      <c r="E189" s="146">
        <v>20067.95</v>
      </c>
      <c r="F189" s="147">
        <f t="shared" si="3"/>
        <v>142.32588652482269</v>
      </c>
    </row>
    <row r="190" spans="1:9" x14ac:dyDescent="0.25">
      <c r="A190" s="19" t="s">
        <v>236</v>
      </c>
      <c r="B190" s="19" t="s">
        <v>237</v>
      </c>
      <c r="C190" s="201">
        <v>48000</v>
      </c>
      <c r="D190" s="18"/>
      <c r="E190" s="146">
        <v>95829.85</v>
      </c>
      <c r="F190" s="147">
        <f t="shared" si="3"/>
        <v>199.64552083333336</v>
      </c>
    </row>
    <row r="191" spans="1:9" x14ac:dyDescent="0.25">
      <c r="A191" s="193">
        <v>3221</v>
      </c>
      <c r="B191" s="19" t="s">
        <v>239</v>
      </c>
      <c r="C191" s="201"/>
      <c r="D191" s="18"/>
      <c r="E191" s="146">
        <v>27.15</v>
      </c>
      <c r="F191" s="147" t="str">
        <f t="shared" si="3"/>
        <v/>
      </c>
    </row>
    <row r="192" spans="1:9" x14ac:dyDescent="0.25">
      <c r="A192" s="193">
        <v>3236</v>
      </c>
      <c r="B192" s="19" t="s">
        <v>339</v>
      </c>
      <c r="C192" s="201"/>
      <c r="D192" s="18"/>
      <c r="E192" s="146">
        <v>23.9</v>
      </c>
      <c r="F192" s="147"/>
    </row>
    <row r="193" spans="1:6" x14ac:dyDescent="0.25">
      <c r="A193" s="193">
        <v>3239</v>
      </c>
      <c r="B193" s="19" t="s">
        <v>255</v>
      </c>
      <c r="C193" s="201"/>
      <c r="D193" s="18"/>
      <c r="E193" s="146"/>
      <c r="F193" s="147" t="str">
        <f t="shared" si="3"/>
        <v/>
      </c>
    </row>
    <row r="194" spans="1:6" x14ac:dyDescent="0.25">
      <c r="A194" s="153" t="s">
        <v>155</v>
      </c>
      <c r="B194" s="153" t="s">
        <v>156</v>
      </c>
      <c r="C194" s="154"/>
      <c r="D194" s="158"/>
      <c r="E194" s="156">
        <f>+E195</f>
        <v>4457</v>
      </c>
      <c r="F194" s="157" t="str">
        <f t="shared" si="3"/>
        <v/>
      </c>
    </row>
    <row r="195" spans="1:6" x14ac:dyDescent="0.25">
      <c r="A195" s="148" t="s">
        <v>157</v>
      </c>
      <c r="B195" s="148" t="s">
        <v>156</v>
      </c>
      <c r="C195" s="149"/>
      <c r="D195" s="159"/>
      <c r="E195" s="151">
        <f>+E196</f>
        <v>4457</v>
      </c>
      <c r="F195" s="152" t="str">
        <f t="shared" si="3"/>
        <v/>
      </c>
    </row>
    <row r="196" spans="1:6" x14ac:dyDescent="0.25">
      <c r="A196" s="161" t="s">
        <v>166</v>
      </c>
      <c r="B196" s="161" t="s">
        <v>167</v>
      </c>
      <c r="C196" s="162"/>
      <c r="D196" s="165"/>
      <c r="E196" s="163">
        <f>+E197</f>
        <v>4457</v>
      </c>
      <c r="F196" s="164" t="str">
        <f t="shared" si="3"/>
        <v/>
      </c>
    </row>
    <row r="197" spans="1:6" x14ac:dyDescent="0.25">
      <c r="A197" s="166" t="s">
        <v>168</v>
      </c>
      <c r="B197" s="166" t="s">
        <v>169</v>
      </c>
      <c r="C197" s="167"/>
      <c r="D197" s="171"/>
      <c r="E197" s="169">
        <f>+E198</f>
        <v>4457</v>
      </c>
      <c r="F197" s="170" t="str">
        <f t="shared" si="3"/>
        <v/>
      </c>
    </row>
    <row r="198" spans="1:6" x14ac:dyDescent="0.25">
      <c r="A198" s="193">
        <v>31</v>
      </c>
      <c r="B198" s="19" t="s">
        <v>174</v>
      </c>
      <c r="C198" s="144"/>
      <c r="D198" s="18"/>
      <c r="E198" s="146">
        <f>+E199</f>
        <v>4457</v>
      </c>
      <c r="F198" s="147" t="str">
        <f t="shared" si="3"/>
        <v/>
      </c>
    </row>
    <row r="199" spans="1:6" x14ac:dyDescent="0.25">
      <c r="A199" s="193">
        <v>3121</v>
      </c>
      <c r="B199" s="19" t="s">
        <v>203</v>
      </c>
      <c r="C199" s="144"/>
      <c r="D199" s="18"/>
      <c r="E199" s="146">
        <v>4457</v>
      </c>
      <c r="F199" s="147"/>
    </row>
    <row r="200" spans="1:6" x14ac:dyDescent="0.25">
      <c r="A200" s="19" t="s">
        <v>206</v>
      </c>
      <c r="B200" s="19" t="s">
        <v>207</v>
      </c>
      <c r="C200" s="144"/>
      <c r="D200" s="18"/>
      <c r="E200" s="146"/>
      <c r="F200" s="147" t="str">
        <f t="shared" si="3"/>
        <v/>
      </c>
    </row>
    <row r="201" spans="1:6" ht="15" customHeight="1" x14ac:dyDescent="0.25">
      <c r="A201" s="153" t="s">
        <v>158</v>
      </c>
      <c r="B201" s="153" t="s">
        <v>159</v>
      </c>
      <c r="C201" s="156">
        <f>+C202</f>
        <v>12000</v>
      </c>
      <c r="D201" s="158"/>
      <c r="E201" s="156"/>
      <c r="F201" s="157">
        <f t="shared" si="3"/>
        <v>0</v>
      </c>
    </row>
    <row r="202" spans="1:6" ht="15" customHeight="1" x14ac:dyDescent="0.25">
      <c r="A202" s="148" t="s">
        <v>160</v>
      </c>
      <c r="B202" s="148" t="s">
        <v>159</v>
      </c>
      <c r="C202" s="198">
        <f>+C203</f>
        <v>12000</v>
      </c>
      <c r="D202" s="159"/>
      <c r="E202" s="151"/>
      <c r="F202" s="152">
        <f t="shared" si="3"/>
        <v>0</v>
      </c>
    </row>
    <row r="203" spans="1:6" x14ac:dyDescent="0.25">
      <c r="A203" s="161" t="s">
        <v>166</v>
      </c>
      <c r="B203" s="161" t="s">
        <v>167</v>
      </c>
      <c r="C203" s="199">
        <f>+C204</f>
        <v>12000</v>
      </c>
      <c r="D203" s="165"/>
      <c r="E203" s="163"/>
      <c r="F203" s="164">
        <f t="shared" si="3"/>
        <v>0</v>
      </c>
    </row>
    <row r="204" spans="1:6" x14ac:dyDescent="0.25">
      <c r="A204" s="166" t="s">
        <v>168</v>
      </c>
      <c r="B204" s="166" t="s">
        <v>169</v>
      </c>
      <c r="C204" s="200">
        <f>+C205</f>
        <v>12000</v>
      </c>
      <c r="D204" s="171"/>
      <c r="E204" s="169"/>
      <c r="F204" s="170">
        <f t="shared" si="3"/>
        <v>0</v>
      </c>
    </row>
    <row r="205" spans="1:6" x14ac:dyDescent="0.25">
      <c r="A205" s="19" t="s">
        <v>179</v>
      </c>
      <c r="B205" s="19" t="s">
        <v>180</v>
      </c>
      <c r="C205" s="201">
        <f>+C206</f>
        <v>12000</v>
      </c>
      <c r="D205" s="18"/>
      <c r="E205" s="146"/>
      <c r="F205" s="147">
        <f t="shared" si="3"/>
        <v>0</v>
      </c>
    </row>
    <row r="206" spans="1:6" x14ac:dyDescent="0.25">
      <c r="A206" s="19" t="s">
        <v>183</v>
      </c>
      <c r="B206" s="19" t="s">
        <v>184</v>
      </c>
      <c r="C206" s="201">
        <v>12000</v>
      </c>
      <c r="D206" s="18"/>
      <c r="E206" s="146"/>
      <c r="F206" s="147">
        <f t="shared" si="3"/>
        <v>0</v>
      </c>
    </row>
    <row r="207" spans="1:6" x14ac:dyDescent="0.25">
      <c r="A207" s="153" t="s">
        <v>162</v>
      </c>
      <c r="B207" s="153" t="s">
        <v>163</v>
      </c>
      <c r="C207" s="154"/>
      <c r="D207" s="158"/>
      <c r="E207" s="156"/>
      <c r="F207" s="157" t="str">
        <f t="shared" si="3"/>
        <v/>
      </c>
    </row>
    <row r="208" spans="1:6" x14ac:dyDescent="0.25">
      <c r="A208" s="148" t="s">
        <v>164</v>
      </c>
      <c r="B208" s="148" t="s">
        <v>165</v>
      </c>
      <c r="C208" s="149"/>
      <c r="D208" s="159"/>
      <c r="E208" s="151"/>
      <c r="F208" s="152" t="str">
        <f t="shared" si="3"/>
        <v/>
      </c>
    </row>
    <row r="209" spans="1:10" x14ac:dyDescent="0.25">
      <c r="A209" s="161" t="s">
        <v>166</v>
      </c>
      <c r="B209" s="161" t="s">
        <v>167</v>
      </c>
      <c r="C209" s="162"/>
      <c r="D209" s="165"/>
      <c r="E209" s="163"/>
      <c r="F209" s="164" t="str">
        <f t="shared" si="3"/>
        <v/>
      </c>
    </row>
    <row r="210" spans="1:10" x14ac:dyDescent="0.25">
      <c r="A210" s="166" t="s">
        <v>168</v>
      </c>
      <c r="B210" s="166" t="s">
        <v>169</v>
      </c>
      <c r="C210" s="200"/>
      <c r="D210" s="171"/>
      <c r="E210" s="169"/>
      <c r="F210" s="170" t="str">
        <f t="shared" si="3"/>
        <v/>
      </c>
    </row>
    <row r="211" spans="1:10" x14ac:dyDescent="0.25">
      <c r="A211" s="19" t="s">
        <v>191</v>
      </c>
      <c r="B211" s="19" t="s">
        <v>192</v>
      </c>
      <c r="C211" s="201"/>
      <c r="D211" s="18"/>
      <c r="E211" s="146"/>
      <c r="F211" s="147" t="str">
        <f t="shared" si="3"/>
        <v/>
      </c>
    </row>
    <row r="212" spans="1:10" x14ac:dyDescent="0.25">
      <c r="A212" s="19" t="s">
        <v>197</v>
      </c>
      <c r="B212" s="19" t="s">
        <v>161</v>
      </c>
      <c r="C212" s="201"/>
      <c r="D212" s="18"/>
      <c r="E212" s="146"/>
      <c r="F212" s="147" t="str">
        <f t="shared" si="3"/>
        <v/>
      </c>
    </row>
    <row r="213" spans="1:10" s="62" customFormat="1" ht="30" x14ac:dyDescent="0.25">
      <c r="A213" s="166" t="s">
        <v>274</v>
      </c>
      <c r="B213" s="166" t="s">
        <v>275</v>
      </c>
      <c r="C213" s="195">
        <f>+C214</f>
        <v>11700</v>
      </c>
      <c r="D213" s="166"/>
      <c r="E213" s="195">
        <f>+E214</f>
        <v>8627.7900000000009</v>
      </c>
      <c r="F213" s="166"/>
      <c r="J213" s="197"/>
    </row>
    <row r="214" spans="1:10" s="62" customFormat="1" x14ac:dyDescent="0.25">
      <c r="A214" s="153" t="s">
        <v>170</v>
      </c>
      <c r="B214" s="153" t="s">
        <v>171</v>
      </c>
      <c r="C214" s="156">
        <f>+C215</f>
        <v>11700</v>
      </c>
      <c r="D214" s="158"/>
      <c r="E214" s="156">
        <f>+E215</f>
        <v>8627.7900000000009</v>
      </c>
      <c r="F214" s="157">
        <f t="shared" ref="F214:F215" si="5">IFERROR($E214/C214*100,"")</f>
        <v>73.74179487179488</v>
      </c>
    </row>
    <row r="215" spans="1:10" s="62" customFormat="1" x14ac:dyDescent="0.25">
      <c r="A215" s="148" t="s">
        <v>172</v>
      </c>
      <c r="B215" s="148" t="s">
        <v>171</v>
      </c>
      <c r="C215" s="151">
        <f>+C216+C219+C222</f>
        <v>11700</v>
      </c>
      <c r="D215" s="159"/>
      <c r="E215" s="151">
        <f>+E216+E219+E222</f>
        <v>8627.7900000000009</v>
      </c>
      <c r="F215" s="152">
        <f t="shared" si="5"/>
        <v>73.74179487179488</v>
      </c>
    </row>
    <row r="216" spans="1:10" x14ac:dyDescent="0.25">
      <c r="A216" s="19" t="s">
        <v>173</v>
      </c>
      <c r="B216" s="19" t="s">
        <v>174</v>
      </c>
      <c r="C216" s="222">
        <f>+C217</f>
        <v>5000</v>
      </c>
      <c r="D216" s="10"/>
      <c r="E216" s="222">
        <f>+E217</f>
        <v>3521.11</v>
      </c>
      <c r="F216" s="10"/>
    </row>
    <row r="217" spans="1:10" x14ac:dyDescent="0.25">
      <c r="A217" s="19" t="s">
        <v>175</v>
      </c>
      <c r="B217" s="19" t="s">
        <v>176</v>
      </c>
      <c r="C217" s="203">
        <v>5000</v>
      </c>
      <c r="D217" s="10"/>
      <c r="E217" s="203">
        <v>3521.11</v>
      </c>
      <c r="F217" s="10"/>
    </row>
    <row r="218" spans="1:10" x14ac:dyDescent="0.25">
      <c r="A218" s="19" t="s">
        <v>177</v>
      </c>
      <c r="B218" s="19" t="s">
        <v>178</v>
      </c>
      <c r="C218" s="203"/>
      <c r="D218" s="10"/>
      <c r="E218" s="203"/>
      <c r="F218" s="10"/>
    </row>
    <row r="219" spans="1:10" x14ac:dyDescent="0.25">
      <c r="A219" s="19" t="s">
        <v>179</v>
      </c>
      <c r="B219" s="19" t="s">
        <v>180</v>
      </c>
      <c r="C219" s="222">
        <f>+C220+C221</f>
        <v>2000</v>
      </c>
      <c r="D219" s="10"/>
      <c r="E219" s="222">
        <f>+E220+E221</f>
        <v>982.75</v>
      </c>
      <c r="F219" s="10"/>
    </row>
    <row r="220" spans="1:10" x14ac:dyDescent="0.25">
      <c r="A220" s="193">
        <v>3251</v>
      </c>
      <c r="B220" s="19" t="s">
        <v>337</v>
      </c>
      <c r="C220" s="203">
        <v>1000</v>
      </c>
      <c r="D220" s="10"/>
      <c r="E220" s="203">
        <v>982.75</v>
      </c>
      <c r="F220" s="10"/>
    </row>
    <row r="221" spans="1:10" x14ac:dyDescent="0.25">
      <c r="A221" s="193">
        <v>3232</v>
      </c>
      <c r="B221" s="19" t="s">
        <v>184</v>
      </c>
      <c r="C221" s="203">
        <v>1000</v>
      </c>
      <c r="D221" s="10"/>
      <c r="E221" s="203"/>
      <c r="F221" s="10"/>
    </row>
    <row r="222" spans="1:10" x14ac:dyDescent="0.25">
      <c r="A222" s="19" t="s">
        <v>191</v>
      </c>
      <c r="B222" s="19" t="s">
        <v>192</v>
      </c>
      <c r="C222" s="222">
        <f>+C223+C224+C225</f>
        <v>4700</v>
      </c>
      <c r="D222" s="10"/>
      <c r="E222" s="222">
        <f>+E223+E224+E225</f>
        <v>4123.93</v>
      </c>
      <c r="F222" s="10"/>
    </row>
    <row r="223" spans="1:10" x14ac:dyDescent="0.25">
      <c r="A223" s="19" t="s">
        <v>193</v>
      </c>
      <c r="B223" s="19" t="s">
        <v>194</v>
      </c>
      <c r="C223" s="203">
        <v>1300</v>
      </c>
      <c r="D223" s="10"/>
      <c r="E223" s="203">
        <v>1259</v>
      </c>
      <c r="F223" s="10"/>
      <c r="J223" s="176"/>
    </row>
    <row r="224" spans="1:10" x14ac:dyDescent="0.25">
      <c r="A224" s="19" t="s">
        <v>195</v>
      </c>
      <c r="B224" s="19" t="s">
        <v>196</v>
      </c>
      <c r="C224" s="203">
        <v>3400</v>
      </c>
      <c r="D224" s="10"/>
      <c r="E224" s="203">
        <v>2864.93</v>
      </c>
      <c r="F224" s="10"/>
    </row>
    <row r="225" spans="1:6" x14ac:dyDescent="0.25">
      <c r="A225" s="193">
        <v>4227</v>
      </c>
      <c r="B225" s="19" t="s">
        <v>231</v>
      </c>
      <c r="C225" s="203"/>
      <c r="D225" s="10"/>
      <c r="E225" s="203"/>
      <c r="F225" s="10"/>
    </row>
  </sheetData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G19" sqref="G19"/>
    </sheetView>
  </sheetViews>
  <sheetFormatPr defaultRowHeight="15" x14ac:dyDescent="0.25"/>
  <cols>
    <col min="1" max="1" width="45" customWidth="1"/>
    <col min="2" max="2" width="39.7109375" customWidth="1"/>
    <col min="3" max="3" width="15.42578125" customWidth="1"/>
    <col min="4" max="4" width="15.42578125" bestFit="1" customWidth="1"/>
    <col min="5" max="5" width="17.140625" customWidth="1"/>
  </cols>
  <sheetData>
    <row r="1" spans="1:5" x14ac:dyDescent="0.25">
      <c r="A1" s="259" t="s">
        <v>282</v>
      </c>
      <c r="B1" s="259"/>
      <c r="C1" s="259"/>
    </row>
    <row r="2" spans="1:5" x14ac:dyDescent="0.25">
      <c r="A2" s="260" t="s">
        <v>283</v>
      </c>
      <c r="B2" s="260"/>
      <c r="C2" s="260"/>
    </row>
    <row r="3" spans="1:5" x14ac:dyDescent="0.25">
      <c r="A3" s="260" t="s">
        <v>284</v>
      </c>
      <c r="B3" s="260"/>
      <c r="C3" s="260"/>
    </row>
    <row r="4" spans="1:5" x14ac:dyDescent="0.25">
      <c r="A4" s="260" t="s">
        <v>285</v>
      </c>
      <c r="B4" s="260"/>
      <c r="C4" s="260"/>
    </row>
    <row r="5" spans="1:5" x14ac:dyDescent="0.25">
      <c r="A5" s="260" t="s">
        <v>286</v>
      </c>
      <c r="B5" s="260"/>
      <c r="C5" s="260"/>
    </row>
    <row r="6" spans="1:5" x14ac:dyDescent="0.25">
      <c r="A6" s="78"/>
    </row>
    <row r="7" spans="1:5" x14ac:dyDescent="0.25">
      <c r="A7" s="174" t="s">
        <v>22</v>
      </c>
      <c r="B7" s="62"/>
      <c r="C7" s="62"/>
    </row>
    <row r="8" spans="1:5" x14ac:dyDescent="0.25">
      <c r="A8" s="11" t="s">
        <v>23</v>
      </c>
      <c r="B8" s="11"/>
      <c r="C8" s="11"/>
    </row>
    <row r="10" spans="1:5" x14ac:dyDescent="0.25">
      <c r="A10" s="60" t="s">
        <v>340</v>
      </c>
      <c r="B10" s="17"/>
    </row>
    <row r="12" spans="1:5" ht="30" x14ac:dyDescent="0.25">
      <c r="A12" s="18" t="s">
        <v>24</v>
      </c>
      <c r="B12" s="19" t="s">
        <v>32</v>
      </c>
    </row>
    <row r="13" spans="1:5" x14ac:dyDescent="0.25">
      <c r="A13" s="18" t="s">
        <v>25</v>
      </c>
      <c r="B13" s="20" t="s">
        <v>26</v>
      </c>
      <c r="C13" s="225"/>
    </row>
    <row r="14" spans="1:5" ht="30" x14ac:dyDescent="0.25">
      <c r="A14" s="10" t="s">
        <v>34</v>
      </c>
      <c r="B14" s="58" t="s">
        <v>35</v>
      </c>
    </row>
    <row r="15" spans="1:5" x14ac:dyDescent="0.25">
      <c r="A15" s="18" t="s">
        <v>31</v>
      </c>
      <c r="B15" s="18" t="s">
        <v>30</v>
      </c>
    </row>
    <row r="16" spans="1:5" x14ac:dyDescent="0.25">
      <c r="A16" s="18" t="s">
        <v>27</v>
      </c>
      <c r="B16" s="18" t="s">
        <v>33</v>
      </c>
      <c r="E16" s="176"/>
    </row>
    <row r="17" spans="1:3" x14ac:dyDescent="0.25">
      <c r="A17" s="18" t="s">
        <v>341</v>
      </c>
      <c r="B17" s="205" t="s">
        <v>344</v>
      </c>
    </row>
    <row r="18" spans="1:3" x14ac:dyDescent="0.25">
      <c r="A18" s="18" t="s">
        <v>342</v>
      </c>
      <c r="B18" s="205" t="s">
        <v>345</v>
      </c>
    </row>
    <row r="19" spans="1:3" x14ac:dyDescent="0.25">
      <c r="A19" s="18" t="s">
        <v>343</v>
      </c>
      <c r="B19" s="205" t="s">
        <v>346</v>
      </c>
    </row>
    <row r="20" spans="1:3" ht="45" x14ac:dyDescent="0.25">
      <c r="A20" s="18" t="s">
        <v>28</v>
      </c>
      <c r="B20" s="19" t="s">
        <v>29</v>
      </c>
    </row>
    <row r="21" spans="1:3" x14ac:dyDescent="0.25">
      <c r="A21" s="21"/>
      <c r="B21" s="79"/>
    </row>
    <row r="22" spans="1:3" x14ac:dyDescent="0.25">
      <c r="A22" s="21" t="s">
        <v>334</v>
      </c>
      <c r="B22" s="79"/>
    </row>
    <row r="23" spans="1:3" x14ac:dyDescent="0.25">
      <c r="A23" s="59"/>
      <c r="B23" s="59"/>
      <c r="C23" s="59"/>
    </row>
    <row r="24" spans="1:3" x14ac:dyDescent="0.25">
      <c r="A24" s="59"/>
      <c r="B24" s="226"/>
      <c r="C24" s="59"/>
    </row>
    <row r="25" spans="1:3" x14ac:dyDescent="0.25">
      <c r="A25" s="59"/>
      <c r="B25" s="226"/>
      <c r="C25" s="59"/>
    </row>
    <row r="26" spans="1:3" x14ac:dyDescent="0.25">
      <c r="A26" s="59"/>
      <c r="B26" s="227"/>
      <c r="C26" s="59"/>
    </row>
    <row r="27" spans="1:3" x14ac:dyDescent="0.25">
      <c r="A27" s="59"/>
      <c r="B27" s="226"/>
      <c r="C27" s="59"/>
    </row>
    <row r="28" spans="1:3" x14ac:dyDescent="0.25">
      <c r="A28" s="59"/>
      <c r="B28" s="59"/>
      <c r="C28" s="59"/>
    </row>
    <row r="29" spans="1:3" x14ac:dyDescent="0.25">
      <c r="A29" s="59"/>
      <c r="B29" s="59"/>
      <c r="C29" s="59"/>
    </row>
    <row r="30" spans="1:3" x14ac:dyDescent="0.25">
      <c r="A30" s="59"/>
      <c r="B30" s="59"/>
      <c r="C30" s="59"/>
    </row>
    <row r="31" spans="1:3" x14ac:dyDescent="0.25">
      <c r="A31" s="59"/>
      <c r="B31" s="59"/>
      <c r="C31" s="59"/>
    </row>
    <row r="32" spans="1:3" x14ac:dyDescent="0.25">
      <c r="A32" s="59"/>
      <c r="B32" s="59"/>
      <c r="C32" s="59"/>
    </row>
    <row r="33" spans="1:3" x14ac:dyDescent="0.25">
      <c r="A33" s="59"/>
      <c r="B33" s="59"/>
      <c r="C33" s="59"/>
    </row>
    <row r="34" spans="1:3" x14ac:dyDescent="0.25">
      <c r="A34" s="59"/>
      <c r="B34" s="59"/>
      <c r="C34" s="59"/>
    </row>
    <row r="35" spans="1:3" x14ac:dyDescent="0.25">
      <c r="A35" s="59"/>
      <c r="B35" s="59"/>
      <c r="C35" s="59"/>
    </row>
    <row r="36" spans="1:3" x14ac:dyDescent="0.25">
      <c r="A36" s="59"/>
      <c r="B36" s="59"/>
      <c r="C36" s="59"/>
    </row>
    <row r="37" spans="1:3" x14ac:dyDescent="0.25">
      <c r="A37" s="59"/>
      <c r="B37" s="59"/>
      <c r="C37" s="59"/>
    </row>
    <row r="38" spans="1:3" x14ac:dyDescent="0.25">
      <c r="A38" s="59"/>
      <c r="B38" s="59"/>
      <c r="C38" s="59"/>
    </row>
    <row r="39" spans="1:3" x14ac:dyDescent="0.25">
      <c r="A39" s="59"/>
      <c r="B39" s="59"/>
      <c r="C39" s="59"/>
    </row>
    <row r="40" spans="1:3" x14ac:dyDescent="0.25">
      <c r="A40" s="59"/>
      <c r="B40" s="59"/>
      <c r="C40" s="59"/>
    </row>
    <row r="41" spans="1:3" x14ac:dyDescent="0.25">
      <c r="A41" s="59"/>
      <c r="B41" s="59"/>
      <c r="C41" s="59"/>
    </row>
    <row r="42" spans="1:3" x14ac:dyDescent="0.25">
      <c r="A42" s="59"/>
      <c r="B42" s="59"/>
      <c r="C42" s="59"/>
    </row>
    <row r="43" spans="1:3" x14ac:dyDescent="0.25">
      <c r="A43" s="59"/>
      <c r="B43" s="59"/>
      <c r="C43" s="59"/>
    </row>
    <row r="44" spans="1:3" x14ac:dyDescent="0.25">
      <c r="A44" s="59"/>
      <c r="B44" s="59"/>
      <c r="C44" s="59"/>
    </row>
    <row r="45" spans="1:3" x14ac:dyDescent="0.25">
      <c r="A45" s="59"/>
      <c r="B45" s="59"/>
      <c r="C45" s="59"/>
    </row>
    <row r="46" spans="1:3" x14ac:dyDescent="0.25">
      <c r="A46" s="59"/>
      <c r="B46" s="59"/>
      <c r="C46" s="59"/>
    </row>
    <row r="47" spans="1:3" x14ac:dyDescent="0.25">
      <c r="A47" s="59"/>
      <c r="B47" s="59"/>
      <c r="C47" s="59"/>
    </row>
    <row r="48" spans="1:3" x14ac:dyDescent="0.25">
      <c r="A48" s="59"/>
      <c r="B48" s="59"/>
      <c r="C48" s="59"/>
    </row>
    <row r="49" spans="1:3" x14ac:dyDescent="0.25">
      <c r="A49" s="59"/>
      <c r="B49" s="59"/>
      <c r="C49" s="59"/>
    </row>
    <row r="50" spans="1:3" x14ac:dyDescent="0.25">
      <c r="A50" s="59"/>
      <c r="B50" s="59"/>
      <c r="C50" s="59"/>
    </row>
    <row r="51" spans="1:3" x14ac:dyDescent="0.25">
      <c r="A51" s="59"/>
      <c r="B51" s="59"/>
      <c r="C51" s="59"/>
    </row>
    <row r="52" spans="1:3" x14ac:dyDescent="0.25">
      <c r="A52" s="59"/>
      <c r="B52" s="59"/>
      <c r="C52" s="59"/>
    </row>
    <row r="53" spans="1:3" x14ac:dyDescent="0.25">
      <c r="A53" s="59"/>
      <c r="B53" s="59"/>
      <c r="C53" s="59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prih-rash</vt:lpstr>
      <vt:lpstr>Izvori</vt:lpstr>
      <vt:lpstr>Ras funkcijski</vt:lpstr>
      <vt:lpstr>Račun financiranja </vt:lpstr>
      <vt:lpstr>Račun fin Izvori</vt:lpstr>
      <vt:lpstr>Prog. klasifikacija</vt:lpstr>
      <vt:lpstr>Izvj o zaduživanju</vt:lpstr>
      <vt:lpstr>'Prog. klasifikacija'!Ispis_naslova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Uzunović</cp:lastModifiedBy>
  <cp:lastPrinted>2026-03-17T12:55:18Z</cp:lastPrinted>
  <dcterms:created xsi:type="dcterms:W3CDTF">2022-08-12T12:51:27Z</dcterms:created>
  <dcterms:modified xsi:type="dcterms:W3CDTF">2026-03-30T10:29:50Z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